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50" windowHeight="9000" tabRatio="364" firstSheet="4" activeTab="4"/>
  </bookViews>
  <sheets>
    <sheet name="m3h    SI" sheetId="1" r:id="rId1"/>
    <sheet name="kgh  ntp  SI" sheetId="2" r:id="rId2"/>
    <sheet name="STEAM" sheetId="3" r:id="rId3"/>
    <sheet name="Sm3h  kgfcm2G " sheetId="4" r:id="rId4"/>
    <sheet name="混合ガス密度" sheetId="8" r:id="rId5"/>
  </sheets>
  <definedNames>
    <definedName name="_xlnm.Print_Area">#REF!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B10" i="8" l="1"/>
  <c r="F13" i="2"/>
  <c r="F14" i="2"/>
  <c r="F16" i="2" s="1"/>
  <c r="F12" i="1"/>
  <c r="L12" i="1"/>
  <c r="F13" i="1"/>
  <c r="L13" i="1"/>
  <c r="F15" i="1"/>
  <c r="L15" i="1"/>
  <c r="F16" i="1"/>
  <c r="F29" i="1"/>
  <c r="L29" i="1"/>
  <c r="F30" i="1"/>
  <c r="L30" i="1"/>
  <c r="F31" i="1"/>
  <c r="F32" i="1"/>
  <c r="L32" i="1"/>
  <c r="F14" i="4"/>
  <c r="F13" i="4" s="1"/>
  <c r="F18" i="4" s="1"/>
  <c r="F20" i="4" s="1"/>
  <c r="F17" i="4"/>
  <c r="F19" i="4"/>
  <c r="F13" i="3"/>
  <c r="F18" i="3" s="1"/>
  <c r="F14" i="3"/>
  <c r="F16" i="3"/>
  <c r="F31" i="3"/>
  <c r="F32" i="3"/>
  <c r="F34" i="3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</calcChain>
</file>

<file path=xl/sharedStrings.xml><?xml version="1.0" encoding="utf-8"?>
<sst xmlns="http://schemas.openxmlformats.org/spreadsheetml/2006/main" count="205" uniqueCount="93">
  <si>
    <t>GAS→ H2O相当流量へ換算 (H2O 換算)</t>
  </si>
  <si>
    <t>1.1.2  Q=m3/h(ntp)  δ=kg/m3(ntp)    SI-UNIT</t>
  </si>
  <si>
    <t>流量計仕様入力</t>
  </si>
  <si>
    <t>計算</t>
  </si>
  <si>
    <t>1.2.2  Q=m3/h(OP)  δ=kg/m3(ntp)    SI-UNIT</t>
  </si>
  <si>
    <t>GAS　流量　　</t>
  </si>
  <si>
    <t>GAS  密度</t>
  </si>
  <si>
    <t>GAS  温度</t>
  </si>
  <si>
    <t>GAS  圧力</t>
  </si>
  <si>
    <t>ﾌﾛｰﾄ比重</t>
  </si>
  <si>
    <t>GAS  密度(OP)</t>
  </si>
  <si>
    <t>GAS  流量(OP)</t>
  </si>
  <si>
    <t>Q H2O</t>
  </si>
  <si>
    <t>補正係数　　Ｒ</t>
  </si>
  <si>
    <t>GAS  流量(NTP)</t>
  </si>
  <si>
    <t>m3/h(ntp)</t>
  </si>
  <si>
    <t>kg/m3(ntp)</t>
  </si>
  <si>
    <t>℃</t>
  </si>
  <si>
    <t>kPa  ｹﾞｰｼﾞ</t>
  </si>
  <si>
    <t>kg/m3(OP)</t>
  </si>
  <si>
    <t>m3/h(OP)</t>
  </si>
  <si>
    <t>m3/h</t>
  </si>
  <si>
    <t>1.3.2  Q=m3/h(OP)  δ=kg/m3(OP)     SI-UNIT</t>
  </si>
  <si>
    <t>1.4.2  Q=m3/h(ntp)  δ=kg/m3(OP)    SI-UNIT</t>
  </si>
  <si>
    <t>GAS  密度(NTP)</t>
  </si>
  <si>
    <t>kPa   ｹﾞｰｼﾞ</t>
  </si>
  <si>
    <t>1.4.2    Q=kg/h  δ=kg/m3(ntp)    SI-UNIT</t>
  </si>
  <si>
    <t>kg/h</t>
  </si>
  <si>
    <t>STEAM→ H2O相当流量へ換算 (H2O 換算)</t>
  </si>
  <si>
    <t>2.1  Q=kg/h  δ=kg/m3</t>
  </si>
  <si>
    <t>2.2  Q=m3/h  δ=kg/m3</t>
  </si>
  <si>
    <t>STEAM　流量　　</t>
  </si>
  <si>
    <t>STEAM  密度</t>
  </si>
  <si>
    <t>（STEAM  温度）</t>
  </si>
  <si>
    <t>（STEAM  圧力）</t>
  </si>
  <si>
    <t>STEAM 密度(OP)</t>
  </si>
  <si>
    <t>STEAM 流量(OP)</t>
  </si>
  <si>
    <t>STEAM 流量</t>
  </si>
  <si>
    <t>kg/m3</t>
  </si>
  <si>
    <t>（℃）</t>
  </si>
  <si>
    <t>（kgf/cm2G）</t>
  </si>
  <si>
    <t>1.5  Q=Sm3/h    (20℃   1atm )     δ=kg/Nm3</t>
  </si>
  <si>
    <t>GAS 流量</t>
  </si>
  <si>
    <t>GAS 密度　20℃,1atm</t>
  </si>
  <si>
    <t>補正係数       R</t>
  </si>
  <si>
    <t>Sm3/h</t>
  </si>
  <si>
    <t>kg/Nm3</t>
  </si>
  <si>
    <t>kgf/cm2G</t>
  </si>
  <si>
    <t>Nm3/h</t>
  </si>
  <si>
    <t>kg/m3(S)</t>
  </si>
  <si>
    <t>混合ガスの密度を求める。</t>
  </si>
  <si>
    <t>気体名称</t>
  </si>
  <si>
    <t>ｱｾﾁﾚﾝ C2H2</t>
  </si>
  <si>
    <t>ｱﾙｺﾞﾝ Ar</t>
  </si>
  <si>
    <t>ｱﾝﾓﾆｱ NH3</t>
  </si>
  <si>
    <t>一酸化炭素 CO</t>
  </si>
  <si>
    <t>ｴﾀﾝ C2H6</t>
  </si>
  <si>
    <t>ｴﾁﾚﾝ C2H4</t>
  </si>
  <si>
    <t>塩素 CL2</t>
  </si>
  <si>
    <t>ｵｿﾞﾝ O3</t>
  </si>
  <si>
    <t>空気 (AIR)</t>
  </si>
  <si>
    <t>一酸化窒素 NO</t>
  </si>
  <si>
    <t>酸素 O2</t>
  </si>
  <si>
    <t>水素 H2</t>
  </si>
  <si>
    <t>窒素 N2</t>
  </si>
  <si>
    <t>亜硫酸ガス SO2</t>
  </si>
  <si>
    <t>炭酸ガス CO2</t>
  </si>
  <si>
    <t>ﾍﾘｳﾑ He</t>
  </si>
  <si>
    <t>メタン CH4</t>
  </si>
  <si>
    <t>プロパン C3H8</t>
  </si>
  <si>
    <t>NO.1</t>
  </si>
  <si>
    <t>NO.2</t>
  </si>
  <si>
    <t>NO.3</t>
  </si>
  <si>
    <t>NO.4</t>
  </si>
  <si>
    <t>NO.5</t>
  </si>
  <si>
    <t>分子量</t>
  </si>
  <si>
    <r>
      <t xml:space="preserve">混合ガス密度計算エクセルファイル </t>
    </r>
    <r>
      <rPr>
        <sz val="12"/>
        <rFont val="ＭＳ Ｐゴシック"/>
        <family val="3"/>
        <charset val="128"/>
      </rPr>
      <t xml:space="preserve">  kongogas-01   流体工業株式会社</t>
    </r>
    <rPh sb="0" eb="2">
      <t>コンゴウ</t>
    </rPh>
    <rPh sb="4" eb="6">
      <t>ミツド</t>
    </rPh>
    <rPh sb="6" eb="8">
      <t>ケイサン</t>
    </rPh>
    <rPh sb="33" eb="35">
      <t>リュウタイ</t>
    </rPh>
    <rPh sb="35" eb="37">
      <t>コウギョウ</t>
    </rPh>
    <rPh sb="37" eb="41">
      <t>カブ</t>
    </rPh>
    <phoneticPr fontId="7"/>
  </si>
  <si>
    <t>ガス種類</t>
    <phoneticPr fontId="7"/>
  </si>
  <si>
    <t>ガス 名称</t>
    <phoneticPr fontId="7"/>
  </si>
  <si>
    <t>青字入力</t>
    <rPh sb="0" eb="1">
      <t>アオ</t>
    </rPh>
    <rPh sb="1" eb="2">
      <t>ジ</t>
    </rPh>
    <rPh sb="2" eb="4">
      <t>ニュウリョク</t>
    </rPh>
    <phoneticPr fontId="7"/>
  </si>
  <si>
    <t>Ar</t>
    <phoneticPr fontId="7"/>
  </si>
  <si>
    <t>CO2</t>
    <phoneticPr fontId="7"/>
  </si>
  <si>
    <t>CO</t>
    <phoneticPr fontId="7"/>
  </si>
  <si>
    <t>O3</t>
    <phoneticPr fontId="7"/>
  </si>
  <si>
    <r>
      <t>混合比率％ (</t>
    </r>
    <r>
      <rPr>
        <sz val="12"/>
        <rFont val="ＭＳ Ｐゴシック"/>
        <family val="3"/>
        <charset val="128"/>
      </rPr>
      <t>100</t>
    </r>
    <r>
      <rPr>
        <sz val="12"/>
        <rFont val="ＭＳ Ｐゴシック"/>
        <family val="3"/>
      </rPr>
      <t>以下）</t>
    </r>
    <rPh sb="2" eb="4">
      <t>ヒリツ</t>
    </rPh>
    <phoneticPr fontId="7"/>
  </si>
  <si>
    <t>混合ガス５種類までの計算</t>
    <rPh sb="0" eb="2">
      <t>コンゴウ</t>
    </rPh>
    <rPh sb="5" eb="7">
      <t>シュルイ</t>
    </rPh>
    <rPh sb="10" eb="12">
      <t>ケイサン</t>
    </rPh>
    <phoneticPr fontId="7"/>
  </si>
  <si>
    <r>
      <t xml:space="preserve">混合ガス密度 </t>
    </r>
    <r>
      <rPr>
        <sz val="12"/>
        <rFont val="ＭＳ Ｐゴシック"/>
        <family val="3"/>
        <charset val="128"/>
      </rPr>
      <t>k</t>
    </r>
    <r>
      <rPr>
        <sz val="12"/>
        <rFont val="ＭＳ Ｐゴシック"/>
        <family val="3"/>
      </rPr>
      <t>g/</t>
    </r>
    <r>
      <rPr>
        <sz val="12"/>
        <rFont val="ＭＳ Ｐゴシック"/>
        <family val="3"/>
        <charset val="128"/>
      </rPr>
      <t>m^3</t>
    </r>
    <r>
      <rPr>
        <sz val="12"/>
        <rFont val="ＭＳ Ｐゴシック"/>
        <family val="3"/>
      </rPr>
      <t>(ntp) = N2 % × N2 分子量　＋　H2 % × H2 分子量　＋　････････ ／　22.4</t>
    </r>
    <phoneticPr fontId="7"/>
  </si>
  <si>
    <r>
      <t xml:space="preserve">混合ガス密度 </t>
    </r>
    <r>
      <rPr>
        <sz val="12"/>
        <color indexed="10"/>
        <rFont val="ＭＳ Ｐゴシック"/>
        <family val="3"/>
        <charset val="128"/>
      </rPr>
      <t xml:space="preserve"> kg/m^3(ntp)</t>
    </r>
    <phoneticPr fontId="7"/>
  </si>
  <si>
    <r>
      <t xml:space="preserve">密度 </t>
    </r>
    <r>
      <rPr>
        <sz val="12"/>
        <rFont val="ＭＳ Ｐゴシック"/>
        <family val="3"/>
        <charset val="128"/>
      </rPr>
      <t>kg/m^3(ntp)</t>
    </r>
    <phoneticPr fontId="7"/>
  </si>
  <si>
    <r>
      <t xml:space="preserve">主な気体の密度 </t>
    </r>
    <r>
      <rPr>
        <sz val="12"/>
        <rFont val="ＭＳ Ｐゴシック"/>
        <family val="3"/>
        <charset val="128"/>
      </rPr>
      <t>k</t>
    </r>
    <r>
      <rPr>
        <sz val="12"/>
        <rFont val="ＭＳ Ｐゴシック"/>
        <family val="3"/>
      </rPr>
      <t>g/</t>
    </r>
    <r>
      <rPr>
        <sz val="12"/>
        <rFont val="ＭＳ Ｐゴシック"/>
        <family val="3"/>
        <charset val="128"/>
      </rPr>
      <t>m^3</t>
    </r>
    <r>
      <rPr>
        <sz val="12"/>
        <rFont val="ＭＳ Ｐゴシック"/>
        <family val="3"/>
      </rPr>
      <t>(ntp) 　（基準状態0℃、1atmにおける）</t>
    </r>
    <phoneticPr fontId="7"/>
  </si>
  <si>
    <t>H2</t>
    <phoneticPr fontId="7"/>
  </si>
  <si>
    <t>ガスの種類が５種類まで計算できますが、ガスの種類が２種類の場合は NO.3  NO.4  NO.5  の分子量にゼロを入れてください。</t>
    <rPh sb="3" eb="5">
      <t>シュルイ</t>
    </rPh>
    <rPh sb="7" eb="9">
      <t>シュルイ</t>
    </rPh>
    <rPh sb="11" eb="13">
      <t>ケイサン</t>
    </rPh>
    <rPh sb="22" eb="24">
      <t>シュルイ</t>
    </rPh>
    <rPh sb="26" eb="28">
      <t>シュルイ</t>
    </rPh>
    <rPh sb="29" eb="31">
      <t>バアイ</t>
    </rPh>
    <rPh sb="52" eb="54">
      <t>ブンシ</t>
    </rPh>
    <rPh sb="54" eb="55">
      <t>リョウ</t>
    </rPh>
    <rPh sb="59" eb="60">
      <t>イ</t>
    </rPh>
    <phoneticPr fontId="7"/>
  </si>
  <si>
    <t>ガスの種類が何種類でも、混合比率は合計で１００になるように入力してください。</t>
    <rPh sb="3" eb="5">
      <t>シュルイ</t>
    </rPh>
    <rPh sb="6" eb="9">
      <t>ナンシュルイ</t>
    </rPh>
    <rPh sb="12" eb="14">
      <t>コンゴウ</t>
    </rPh>
    <rPh sb="14" eb="16">
      <t>ヒリツ</t>
    </rPh>
    <rPh sb="17" eb="19">
      <t>ゴウケイ</t>
    </rPh>
    <rPh sb="29" eb="31">
      <t>ニュウリョク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</si>
</sst>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"/>
    <numFmt numFmtId="177" formatCode="#,##0.0000"/>
    <numFmt numFmtId="178" formatCode="0.0000"/>
    <numFmt numFmtId="179" formatCode="#,##0.00000"/>
  </numFmts>
  <fonts count="11" x14ac:knownFonts="1">
    <font>
      <sz val="12"/>
      <name val="Arial"/>
      <family val="2"/>
    </font>
    <font>
      <sz val="12"/>
      <name val="ＭＳ Ｐゴシック"/>
      <family val="3"/>
    </font>
    <font>
      <sz val="12"/>
      <color indexed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76" fontId="3" fillId="0" borderId="0" xfId="0" applyNumberFormat="1" applyFont="1" applyAlignment="1" applyProtection="1">
      <protection locked="0"/>
    </xf>
    <xf numFmtId="176" fontId="3" fillId="0" borderId="0" xfId="0" applyNumberFormat="1" applyFont="1" applyAlignment="1"/>
    <xf numFmtId="177" fontId="3" fillId="0" borderId="0" xfId="0" applyNumberFormat="1" applyFont="1" applyAlignment="1"/>
    <xf numFmtId="178" fontId="3" fillId="0" borderId="0" xfId="0" applyNumberFormat="1" applyFont="1" applyAlignment="1"/>
    <xf numFmtId="178" fontId="1" fillId="0" borderId="0" xfId="0" applyNumberFormat="1" applyFont="1"/>
    <xf numFmtId="177" fontId="3" fillId="0" borderId="0" xfId="0" applyNumberFormat="1" applyFont="1" applyAlignment="1" applyProtection="1">
      <protection locked="0"/>
    </xf>
    <xf numFmtId="179" fontId="3" fillId="0" borderId="0" xfId="0" applyNumberFormat="1" applyFont="1" applyAlignment="1"/>
    <xf numFmtId="0" fontId="1" fillId="0" borderId="1" xfId="0" applyNumberFormat="1" applyFont="1" applyBorder="1"/>
    <xf numFmtId="0" fontId="1" fillId="0" borderId="0" xfId="0" applyNumberFormat="1" applyFont="1" applyBorder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/>
    <xf numFmtId="0" fontId="1" fillId="0" borderId="0" xfId="0" applyNumberFormat="1" applyFont="1" applyBorder="1" applyAlignment="1"/>
    <xf numFmtId="0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/>
    <xf numFmtId="0" fontId="1" fillId="0" borderId="3" xfId="0" applyNumberFormat="1" applyFont="1" applyBorder="1"/>
    <xf numFmtId="0" fontId="4" fillId="0" borderId="2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 applyProtection="1">
      <protection hidden="1"/>
    </xf>
    <xf numFmtId="0" fontId="9" fillId="0" borderId="2" xfId="0" applyNumberFormat="1" applyFont="1" applyBorder="1" applyAlignment="1" applyProtection="1">
      <alignment horizontal="center"/>
      <protection hidden="1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10" fillId="0" borderId="2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zoomScale="87" zoomScaleNormal="87" workbookViewId="0">
      <selection activeCell="F15" sqref="F15"/>
    </sheetView>
  </sheetViews>
  <sheetFormatPr defaultColWidth="10.6640625" defaultRowHeight="14.25" x14ac:dyDescent="0.15"/>
  <cols>
    <col min="1" max="1" width="4.6640625" style="1" customWidth="1"/>
    <col min="2" max="3" width="10.6640625" style="1" customWidth="1"/>
    <col min="4" max="4" width="15.6640625" style="1" customWidth="1"/>
    <col min="5" max="6" width="10.6640625" style="1" customWidth="1"/>
    <col min="7" max="7" width="5.6640625" style="1" customWidth="1"/>
    <col min="8" max="8" width="10.6640625" style="1" customWidth="1"/>
    <col min="9" max="9" width="7.6640625" style="1" customWidth="1"/>
    <col min="10" max="10" width="15.6640625" style="1" customWidth="1"/>
    <col min="11" max="16384" width="10.6640625" style="1"/>
  </cols>
  <sheetData>
    <row r="2" spans="2:12" x14ac:dyDescent="0.15">
      <c r="B2" s="2" t="s">
        <v>0</v>
      </c>
      <c r="E2" s="3"/>
      <c r="H2" s="2" t="s">
        <v>0</v>
      </c>
      <c r="K2" s="3"/>
    </row>
    <row r="4" spans="2:12" x14ac:dyDescent="0.15">
      <c r="B4" s="3" t="s">
        <v>1</v>
      </c>
      <c r="H4" s="3" t="s">
        <v>22</v>
      </c>
    </row>
    <row r="6" spans="2:12" x14ac:dyDescent="0.15">
      <c r="B6" s="3" t="s">
        <v>2</v>
      </c>
      <c r="D6" s="3" t="s">
        <v>5</v>
      </c>
      <c r="E6" s="4" t="s">
        <v>15</v>
      </c>
      <c r="F6" s="5">
        <v>60</v>
      </c>
      <c r="H6" s="3" t="s">
        <v>2</v>
      </c>
      <c r="J6" s="3" t="s">
        <v>5</v>
      </c>
      <c r="K6" s="4" t="s">
        <v>20</v>
      </c>
      <c r="L6" s="5">
        <v>19.535599999999999</v>
      </c>
    </row>
    <row r="7" spans="2:12" x14ac:dyDescent="0.15">
      <c r="D7" s="3" t="s">
        <v>6</v>
      </c>
      <c r="E7" s="4" t="s">
        <v>16</v>
      </c>
      <c r="F7" s="5">
        <v>1.976</v>
      </c>
      <c r="J7" s="3" t="s">
        <v>6</v>
      </c>
      <c r="K7" s="4" t="s">
        <v>19</v>
      </c>
      <c r="L7" s="5">
        <v>3</v>
      </c>
    </row>
    <row r="8" spans="2:12" x14ac:dyDescent="0.15">
      <c r="D8" s="3" t="s">
        <v>7</v>
      </c>
      <c r="E8" s="4" t="s">
        <v>17</v>
      </c>
      <c r="F8" s="5">
        <v>20</v>
      </c>
      <c r="J8" s="3" t="s">
        <v>7</v>
      </c>
      <c r="K8" s="4" t="s">
        <v>17</v>
      </c>
      <c r="L8" s="5">
        <v>20</v>
      </c>
    </row>
    <row r="9" spans="2:12" x14ac:dyDescent="0.15">
      <c r="D9" s="3" t="s">
        <v>8</v>
      </c>
      <c r="E9" s="4" t="s">
        <v>18</v>
      </c>
      <c r="F9" s="5">
        <v>200</v>
      </c>
      <c r="J9" s="3" t="s">
        <v>8</v>
      </c>
      <c r="K9" s="4" t="s">
        <v>25</v>
      </c>
      <c r="L9" s="5">
        <v>10</v>
      </c>
    </row>
    <row r="10" spans="2:12" x14ac:dyDescent="0.15">
      <c r="D10" s="3" t="s">
        <v>9</v>
      </c>
      <c r="F10" s="5">
        <v>7.9</v>
      </c>
      <c r="J10" s="3" t="s">
        <v>9</v>
      </c>
      <c r="L10" s="5">
        <v>7.8</v>
      </c>
    </row>
    <row r="11" spans="2:12" x14ac:dyDescent="0.15">
      <c r="F11" s="6"/>
      <c r="L11" s="6"/>
    </row>
    <row r="12" spans="2:12" x14ac:dyDescent="0.15">
      <c r="B12" s="3" t="s">
        <v>3</v>
      </c>
      <c r="D12" s="3" t="s">
        <v>10</v>
      </c>
      <c r="E12" s="4" t="s">
        <v>19</v>
      </c>
      <c r="F12" s="7">
        <f>F7*273.2/(273.2+F8)*(101.3+F9)/101.3</f>
        <v>5.4763772243238993</v>
      </c>
      <c r="H12" s="3" t="s">
        <v>3</v>
      </c>
      <c r="J12" s="3" t="s">
        <v>10</v>
      </c>
      <c r="K12" s="4" t="s">
        <v>19</v>
      </c>
      <c r="L12" s="8">
        <f>L7</f>
        <v>3</v>
      </c>
    </row>
    <row r="13" spans="2:12" x14ac:dyDescent="0.15">
      <c r="D13" s="3" t="s">
        <v>11</v>
      </c>
      <c r="E13" s="4" t="s">
        <v>20</v>
      </c>
      <c r="F13" s="7">
        <f>F6*F7/F12</f>
        <v>21.649348674047403</v>
      </c>
      <c r="J13" s="3" t="s">
        <v>11</v>
      </c>
      <c r="K13" s="4" t="s">
        <v>20</v>
      </c>
      <c r="L13" s="8">
        <f>L6</f>
        <v>19.535599999999999</v>
      </c>
    </row>
    <row r="14" spans="2:12" x14ac:dyDescent="0.15">
      <c r="F14" s="7"/>
      <c r="L14" s="8"/>
    </row>
    <row r="15" spans="2:12" x14ac:dyDescent="0.15">
      <c r="D15" s="3" t="s">
        <v>12</v>
      </c>
      <c r="E15" s="4" t="s">
        <v>21</v>
      </c>
      <c r="F15" s="8">
        <f>F13/(1000*(F10*1000-F12)/F12/(F10*1000-1000))^0.5</f>
        <v>1.497797474243707</v>
      </c>
      <c r="J15" s="3" t="s">
        <v>12</v>
      </c>
      <c r="K15" s="4" t="s">
        <v>21</v>
      </c>
      <c r="L15" s="8">
        <f>L13/(1000*(L10*1000-L12)/L12/(L10*1000-1000))^0.5</f>
        <v>0.99925900558060321</v>
      </c>
    </row>
    <row r="16" spans="2:12" x14ac:dyDescent="0.15">
      <c r="D16" s="1" t="s">
        <v>13</v>
      </c>
      <c r="F16" s="8">
        <f>(1000*(F10*1000-F12)/F12/(F10*1000-1000))^0.5*F12/F7</f>
        <v>40.05882038911583</v>
      </c>
    </row>
    <row r="19" spans="2:12" x14ac:dyDescent="0.15">
      <c r="B19" s="2" t="s">
        <v>0</v>
      </c>
      <c r="E19" s="3"/>
      <c r="H19" s="2" t="s">
        <v>0</v>
      </c>
    </row>
    <row r="21" spans="2:12" x14ac:dyDescent="0.15">
      <c r="B21" s="3" t="s">
        <v>4</v>
      </c>
      <c r="H21" s="3" t="s">
        <v>23</v>
      </c>
    </row>
    <row r="23" spans="2:12" x14ac:dyDescent="0.15">
      <c r="B23" s="3" t="s">
        <v>2</v>
      </c>
      <c r="D23" s="3" t="s">
        <v>5</v>
      </c>
      <c r="E23" s="4" t="s">
        <v>20</v>
      </c>
      <c r="F23" s="5">
        <v>2.4</v>
      </c>
      <c r="H23" s="3" t="s">
        <v>2</v>
      </c>
      <c r="J23" s="3" t="s">
        <v>5</v>
      </c>
      <c r="K23" s="4" t="s">
        <v>15</v>
      </c>
      <c r="L23" s="5">
        <v>1</v>
      </c>
    </row>
    <row r="24" spans="2:12" x14ac:dyDescent="0.15">
      <c r="D24" s="3" t="s">
        <v>6</v>
      </c>
      <c r="E24" s="4" t="s">
        <v>16</v>
      </c>
      <c r="F24" s="5">
        <v>1.9</v>
      </c>
      <c r="J24" s="3" t="s">
        <v>6</v>
      </c>
      <c r="K24" s="4" t="s">
        <v>19</v>
      </c>
      <c r="L24" s="5">
        <v>36.5</v>
      </c>
    </row>
    <row r="25" spans="2:12" x14ac:dyDescent="0.15">
      <c r="D25" s="3" t="s">
        <v>7</v>
      </c>
      <c r="E25" s="4" t="s">
        <v>17</v>
      </c>
      <c r="F25" s="5">
        <v>20</v>
      </c>
      <c r="J25" s="3" t="s">
        <v>7</v>
      </c>
      <c r="K25" s="4" t="s">
        <v>17</v>
      </c>
      <c r="L25" s="5">
        <v>4</v>
      </c>
    </row>
    <row r="26" spans="2:12" x14ac:dyDescent="0.15">
      <c r="D26" s="3" t="s">
        <v>8</v>
      </c>
      <c r="E26" s="4" t="s">
        <v>18</v>
      </c>
      <c r="F26" s="5">
        <v>5000</v>
      </c>
      <c r="J26" s="3" t="s">
        <v>8</v>
      </c>
      <c r="K26" s="4" t="s">
        <v>18</v>
      </c>
      <c r="L26" s="5">
        <v>5200</v>
      </c>
    </row>
    <row r="27" spans="2:12" x14ac:dyDescent="0.15">
      <c r="D27" s="3" t="s">
        <v>9</v>
      </c>
      <c r="F27" s="5">
        <v>7.9</v>
      </c>
      <c r="J27" s="3" t="s">
        <v>9</v>
      </c>
      <c r="L27" s="5">
        <v>7.3</v>
      </c>
    </row>
    <row r="28" spans="2:12" x14ac:dyDescent="0.15">
      <c r="F28" s="6"/>
      <c r="L28" s="6"/>
    </row>
    <row r="29" spans="2:12" x14ac:dyDescent="0.15">
      <c r="B29" s="3" t="s">
        <v>3</v>
      </c>
      <c r="D29" s="3" t="s">
        <v>10</v>
      </c>
      <c r="E29" s="4" t="s">
        <v>19</v>
      </c>
      <c r="F29" s="8">
        <f>F24*273.2/(273.2+F25)*(101.3+F26)/101.3</f>
        <v>89.15418805191446</v>
      </c>
      <c r="H29" s="3" t="s">
        <v>3</v>
      </c>
      <c r="J29" s="3" t="s">
        <v>24</v>
      </c>
      <c r="K29" s="4" t="s">
        <v>16</v>
      </c>
      <c r="L29" s="7">
        <f>L24*(273.2+L25)/273.2*101.3/(101.3+L26)</f>
        <v>0.70767272780601143</v>
      </c>
    </row>
    <row r="30" spans="2:12" x14ac:dyDescent="0.15">
      <c r="D30" s="3" t="s">
        <v>11</v>
      </c>
      <c r="E30" s="4" t="s">
        <v>20</v>
      </c>
      <c r="F30" s="8">
        <f>F23</f>
        <v>2.4</v>
      </c>
      <c r="J30" s="3" t="s">
        <v>11</v>
      </c>
      <c r="K30" s="4" t="s">
        <v>20</v>
      </c>
      <c r="L30" s="7">
        <f>L23*L29/L24</f>
        <v>1.9388293912493464E-2</v>
      </c>
    </row>
    <row r="31" spans="2:12" x14ac:dyDescent="0.15">
      <c r="D31" s="1" t="s">
        <v>14</v>
      </c>
      <c r="E31" s="4" t="s">
        <v>15</v>
      </c>
      <c r="F31" s="8">
        <f>F30*F29/F24</f>
        <v>112.61581648662879</v>
      </c>
      <c r="L31" s="7"/>
    </row>
    <row r="32" spans="2:12" x14ac:dyDescent="0.15">
      <c r="D32" s="3" t="s">
        <v>12</v>
      </c>
      <c r="E32" s="4" t="s">
        <v>21</v>
      </c>
      <c r="F32" s="8">
        <f>F30/(1000*(F27*1000-F29)/F29/(F27*1000-1000))^0.5</f>
        <v>0.67353106179972189</v>
      </c>
      <c r="J32" s="3" t="s">
        <v>12</v>
      </c>
      <c r="K32" s="4" t="s">
        <v>21</v>
      </c>
      <c r="L32" s="8">
        <f>L30/(1000*(L27*1000-L24)/L24/(L27*1000-1000))^0.5</f>
        <v>3.4497159064987553E-3</v>
      </c>
    </row>
    <row r="33" spans="12:12" x14ac:dyDescent="0.15">
      <c r="L33" s="8"/>
    </row>
  </sheetData>
  <phoneticPr fontId="7"/>
  <pageMargins left="0.5" right="0.5" top="0.5" bottom="0.5" header="0" footer="0"/>
  <pageSetup paperSize="9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zoomScale="87" zoomScaleNormal="87" workbookViewId="0">
      <selection activeCell="A8" sqref="A8"/>
    </sheetView>
  </sheetViews>
  <sheetFormatPr defaultColWidth="10.6640625" defaultRowHeight="14.25" x14ac:dyDescent="0.15"/>
  <cols>
    <col min="1" max="3" width="10.6640625" style="1" customWidth="1"/>
    <col min="4" max="4" width="15.6640625" style="1" customWidth="1"/>
    <col min="5" max="16384" width="10.6640625" style="1"/>
  </cols>
  <sheetData>
    <row r="3" spans="2:6" x14ac:dyDescent="0.15">
      <c r="B3" s="2" t="s">
        <v>0</v>
      </c>
      <c r="E3" s="3"/>
    </row>
    <row r="5" spans="2:6" x14ac:dyDescent="0.15">
      <c r="B5" s="3" t="s">
        <v>26</v>
      </c>
    </row>
    <row r="7" spans="2:6" x14ac:dyDescent="0.15">
      <c r="B7" s="3" t="s">
        <v>2</v>
      </c>
      <c r="D7" s="3" t="s">
        <v>5</v>
      </c>
      <c r="E7" s="4" t="s">
        <v>27</v>
      </c>
      <c r="F7" s="5">
        <v>174000</v>
      </c>
    </row>
    <row r="8" spans="2:6" x14ac:dyDescent="0.15">
      <c r="D8" s="3" t="s">
        <v>6</v>
      </c>
      <c r="E8" s="4" t="s">
        <v>16</v>
      </c>
      <c r="F8" s="5">
        <v>0.8</v>
      </c>
    </row>
    <row r="9" spans="2:6" x14ac:dyDescent="0.15">
      <c r="D9" s="3" t="s">
        <v>7</v>
      </c>
      <c r="E9" s="4" t="s">
        <v>17</v>
      </c>
      <c r="F9" s="5">
        <v>20</v>
      </c>
    </row>
    <row r="10" spans="2:6" x14ac:dyDescent="0.15">
      <c r="D10" s="3" t="s">
        <v>8</v>
      </c>
      <c r="E10" s="4" t="s">
        <v>18</v>
      </c>
      <c r="F10" s="5">
        <v>3530</v>
      </c>
    </row>
    <row r="11" spans="2:6" x14ac:dyDescent="0.15">
      <c r="D11" s="3" t="s">
        <v>9</v>
      </c>
      <c r="F11" s="5">
        <v>9999999</v>
      </c>
    </row>
    <row r="12" spans="2:6" x14ac:dyDescent="0.15">
      <c r="F12" s="6"/>
    </row>
    <row r="13" spans="2:6" x14ac:dyDescent="0.15">
      <c r="B13" s="3" t="s">
        <v>3</v>
      </c>
      <c r="D13" s="3" t="s">
        <v>10</v>
      </c>
      <c r="E13" s="4" t="s">
        <v>19</v>
      </c>
      <c r="F13" s="8">
        <f>F8*273.2/(273.2+F9)*(101.3+F10)/101.3</f>
        <v>26.721411823645948</v>
      </c>
    </row>
    <row r="14" spans="2:6" x14ac:dyDescent="0.15">
      <c r="D14" s="3" t="s">
        <v>11</v>
      </c>
      <c r="E14" s="4" t="s">
        <v>20</v>
      </c>
      <c r="F14" s="8">
        <f>F7/F13</f>
        <v>6511.631988173106</v>
      </c>
    </row>
    <row r="15" spans="2:6" x14ac:dyDescent="0.15">
      <c r="F15" s="8"/>
    </row>
    <row r="16" spans="2:6" x14ac:dyDescent="0.15">
      <c r="D16" s="3" t="s">
        <v>12</v>
      </c>
      <c r="E16" s="4" t="s">
        <v>21</v>
      </c>
      <c r="F16" s="8">
        <f>F14/(1000*(F11*1000-F13)/F13/(F11*1000-1000))^0.5</f>
        <v>1064.435933096639</v>
      </c>
    </row>
  </sheetData>
  <phoneticPr fontId="7"/>
  <pageMargins left="0.5" right="0.5" top="0.5" bottom="0.5" header="0" footer="0"/>
  <pageSetup paperSize="9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4"/>
  <sheetViews>
    <sheetView zoomScale="87" zoomScaleNormal="87" workbookViewId="0">
      <selection activeCell="F16" sqref="F16"/>
    </sheetView>
  </sheetViews>
  <sheetFormatPr defaultColWidth="10.6640625" defaultRowHeight="14.25" x14ac:dyDescent="0.15"/>
  <cols>
    <col min="1" max="3" width="10.6640625" style="1" customWidth="1"/>
    <col min="4" max="4" width="17.6640625" style="1" customWidth="1"/>
    <col min="5" max="5" width="13.6640625" style="1" customWidth="1"/>
    <col min="6" max="6" width="12.6640625" style="1" customWidth="1"/>
    <col min="7" max="16384" width="10.6640625" style="1"/>
  </cols>
  <sheetData>
    <row r="3" spans="2:6" x14ac:dyDescent="0.15">
      <c r="B3" s="2" t="s">
        <v>28</v>
      </c>
      <c r="E3" s="3"/>
    </row>
    <row r="5" spans="2:6" x14ac:dyDescent="0.15">
      <c r="B5" s="3" t="s">
        <v>29</v>
      </c>
    </row>
    <row r="7" spans="2:6" x14ac:dyDescent="0.15">
      <c r="B7" s="3" t="s">
        <v>2</v>
      </c>
      <c r="D7" s="3" t="s">
        <v>31</v>
      </c>
      <c r="E7" s="4" t="s">
        <v>27</v>
      </c>
      <c r="F7" s="5">
        <v>2000</v>
      </c>
    </row>
    <row r="8" spans="2:6" x14ac:dyDescent="0.15">
      <c r="D8" s="3" t="s">
        <v>32</v>
      </c>
      <c r="E8" s="4" t="s">
        <v>38</v>
      </c>
      <c r="F8" s="5">
        <v>1.1339999999999999</v>
      </c>
    </row>
    <row r="9" spans="2:6" x14ac:dyDescent="0.15">
      <c r="D9" s="3" t="s">
        <v>33</v>
      </c>
      <c r="E9" s="4" t="s">
        <v>39</v>
      </c>
      <c r="F9" s="5">
        <v>100</v>
      </c>
    </row>
    <row r="10" spans="2:6" x14ac:dyDescent="0.15">
      <c r="D10" s="3" t="s">
        <v>34</v>
      </c>
      <c r="E10" s="4" t="s">
        <v>40</v>
      </c>
      <c r="F10" s="5">
        <v>100</v>
      </c>
    </row>
    <row r="11" spans="2:6" x14ac:dyDescent="0.15">
      <c r="D11" s="3" t="s">
        <v>9</v>
      </c>
      <c r="F11" s="5">
        <v>7.9</v>
      </c>
    </row>
    <row r="12" spans="2:6" x14ac:dyDescent="0.15">
      <c r="F12" s="6"/>
    </row>
    <row r="13" spans="2:6" x14ac:dyDescent="0.15">
      <c r="B13" s="3" t="s">
        <v>3</v>
      </c>
      <c r="D13" s="3" t="s">
        <v>35</v>
      </c>
      <c r="E13" s="4" t="s">
        <v>19</v>
      </c>
      <c r="F13" s="6">
        <f>F8</f>
        <v>1.1339999999999999</v>
      </c>
    </row>
    <row r="14" spans="2:6" x14ac:dyDescent="0.15">
      <c r="D14" s="3" t="s">
        <v>36</v>
      </c>
      <c r="E14" s="4" t="s">
        <v>20</v>
      </c>
      <c r="F14" s="6">
        <f>F7/F8</f>
        <v>1763.6684303350971</v>
      </c>
    </row>
    <row r="15" spans="2:6" x14ac:dyDescent="0.15">
      <c r="F15" s="6"/>
    </row>
    <row r="16" spans="2:6" x14ac:dyDescent="0.15">
      <c r="D16" s="3" t="s">
        <v>12</v>
      </c>
      <c r="E16" s="4" t="s">
        <v>21</v>
      </c>
      <c r="F16" s="8">
        <f>F14/(1000*(F11*1000-F13)/F13/(F11*1000-1000))^0.5</f>
        <v>55.509285927556405</v>
      </c>
    </row>
    <row r="17" spans="2:6" x14ac:dyDescent="0.15">
      <c r="F17" s="9"/>
    </row>
    <row r="18" spans="2:6" x14ac:dyDescent="0.15">
      <c r="D18" s="1" t="s">
        <v>13</v>
      </c>
      <c r="F18" s="8">
        <f>(1000*(F11*1000-F13)/F13/(F11*1000-1000))^0.5*F13</f>
        <v>36.030007710964675</v>
      </c>
    </row>
    <row r="21" spans="2:6" x14ac:dyDescent="0.15">
      <c r="B21" s="2" t="s">
        <v>28</v>
      </c>
      <c r="E21" s="3"/>
    </row>
    <row r="23" spans="2:6" x14ac:dyDescent="0.15">
      <c r="B23" s="3" t="s">
        <v>30</v>
      </c>
    </row>
    <row r="25" spans="2:6" x14ac:dyDescent="0.15">
      <c r="B25" s="3" t="s">
        <v>2</v>
      </c>
      <c r="D25" s="3" t="s">
        <v>31</v>
      </c>
      <c r="E25" s="4" t="s">
        <v>21</v>
      </c>
      <c r="F25" s="5">
        <v>2.9889999999999999</v>
      </c>
    </row>
    <row r="26" spans="2:6" x14ac:dyDescent="0.15">
      <c r="D26" s="3" t="s">
        <v>32</v>
      </c>
      <c r="E26" s="4" t="s">
        <v>38</v>
      </c>
      <c r="F26" s="5">
        <v>1.6060000000000001</v>
      </c>
    </row>
    <row r="27" spans="2:6" x14ac:dyDescent="0.15">
      <c r="D27" s="3" t="s">
        <v>33</v>
      </c>
      <c r="E27" s="4" t="s">
        <v>39</v>
      </c>
      <c r="F27" s="5">
        <v>120</v>
      </c>
    </row>
    <row r="28" spans="2:6" x14ac:dyDescent="0.15">
      <c r="D28" s="3" t="s">
        <v>34</v>
      </c>
      <c r="E28" s="4" t="s">
        <v>40</v>
      </c>
      <c r="F28" s="5">
        <v>5</v>
      </c>
    </row>
    <row r="29" spans="2:6" x14ac:dyDescent="0.15">
      <c r="D29" s="3" t="s">
        <v>9</v>
      </c>
      <c r="F29" s="5">
        <v>7.9</v>
      </c>
    </row>
    <row r="30" spans="2:6" x14ac:dyDescent="0.15">
      <c r="F30" s="6"/>
    </row>
    <row r="31" spans="2:6" x14ac:dyDescent="0.15">
      <c r="B31" s="3" t="s">
        <v>3</v>
      </c>
      <c r="D31" s="3" t="s">
        <v>35</v>
      </c>
      <c r="E31" s="4" t="s">
        <v>19</v>
      </c>
      <c r="F31" s="8">
        <f>F26</f>
        <v>1.6060000000000001</v>
      </c>
    </row>
    <row r="32" spans="2:6" x14ac:dyDescent="0.15">
      <c r="D32" s="3" t="s">
        <v>37</v>
      </c>
      <c r="E32" s="4" t="s">
        <v>27</v>
      </c>
      <c r="F32" s="8">
        <f>F25*F26</f>
        <v>4.8003340000000003</v>
      </c>
    </row>
    <row r="33" spans="4:6" x14ac:dyDescent="0.15">
      <c r="F33" s="8"/>
    </row>
    <row r="34" spans="4:6" x14ac:dyDescent="0.15">
      <c r="D34" s="3" t="s">
        <v>12</v>
      </c>
      <c r="E34" s="4" t="s">
        <v>21</v>
      </c>
      <c r="F34" s="8">
        <f>F25/(1000*(F29*1000-F31)/F31/(F29*1000-1000))^0.5</f>
        <v>0.11195766542052217</v>
      </c>
    </row>
  </sheetData>
  <phoneticPr fontId="7"/>
  <pageMargins left="0.5" right="0.5" top="0.5" bottom="0.5" header="0" footer="0"/>
  <pageSetup paperSize="9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zoomScale="87" zoomScaleNormal="87" workbookViewId="0">
      <selection activeCell="B3" sqref="B3"/>
    </sheetView>
  </sheetViews>
  <sheetFormatPr defaultColWidth="10.6640625" defaultRowHeight="14.25" x14ac:dyDescent="0.15"/>
  <cols>
    <col min="1" max="3" width="10.6640625" style="1" customWidth="1"/>
    <col min="4" max="4" width="17.6640625" style="1" customWidth="1"/>
    <col min="5" max="5" width="12.6640625" style="1" customWidth="1"/>
    <col min="6" max="16384" width="10.6640625" style="1"/>
  </cols>
  <sheetData>
    <row r="3" spans="2:6" x14ac:dyDescent="0.15">
      <c r="B3" s="2" t="s">
        <v>0</v>
      </c>
      <c r="E3" s="3"/>
    </row>
    <row r="5" spans="2:6" x14ac:dyDescent="0.15">
      <c r="B5" s="3" t="s">
        <v>41</v>
      </c>
    </row>
    <row r="7" spans="2:6" x14ac:dyDescent="0.15">
      <c r="B7" s="3" t="s">
        <v>2</v>
      </c>
      <c r="D7" s="3" t="s">
        <v>5</v>
      </c>
      <c r="E7" s="4" t="s">
        <v>45</v>
      </c>
      <c r="F7" s="10">
        <v>4</v>
      </c>
    </row>
    <row r="8" spans="2:6" x14ac:dyDescent="0.15">
      <c r="D8" s="3" t="s">
        <v>6</v>
      </c>
      <c r="E8" s="4" t="s">
        <v>46</v>
      </c>
      <c r="F8" s="10">
        <v>1.2929999999999999</v>
      </c>
    </row>
    <row r="9" spans="2:6" x14ac:dyDescent="0.15">
      <c r="D9" s="3" t="s">
        <v>7</v>
      </c>
      <c r="E9" s="4" t="s">
        <v>17</v>
      </c>
      <c r="F9" s="10">
        <v>20</v>
      </c>
    </row>
    <row r="10" spans="2:6" x14ac:dyDescent="0.15">
      <c r="D10" s="3" t="s">
        <v>8</v>
      </c>
      <c r="E10" s="4" t="s">
        <v>47</v>
      </c>
      <c r="F10" s="10">
        <v>1</v>
      </c>
    </row>
    <row r="11" spans="2:6" x14ac:dyDescent="0.15">
      <c r="D11" s="3" t="s">
        <v>9</v>
      </c>
      <c r="F11" s="10">
        <v>7.9</v>
      </c>
    </row>
    <row r="12" spans="2:6" x14ac:dyDescent="0.15">
      <c r="F12" s="7"/>
    </row>
    <row r="13" spans="2:6" x14ac:dyDescent="0.15">
      <c r="D13" s="1" t="s">
        <v>42</v>
      </c>
      <c r="E13" s="4" t="s">
        <v>48</v>
      </c>
      <c r="F13" s="9">
        <f>F7*F14/F8</f>
        <v>3.727148703956344</v>
      </c>
    </row>
    <row r="14" spans="2:6" x14ac:dyDescent="0.15">
      <c r="D14" s="1" t="s">
        <v>43</v>
      </c>
      <c r="E14" s="4" t="s">
        <v>49</v>
      </c>
      <c r="F14" s="7">
        <f>F8*273.2/(273.2+20)*(1.0332+0)/1.0332</f>
        <v>1.2048008185538881</v>
      </c>
    </row>
    <row r="17" spans="2:6" x14ac:dyDescent="0.15">
      <c r="B17" s="3" t="s">
        <v>3</v>
      </c>
      <c r="D17" s="3" t="s">
        <v>10</v>
      </c>
      <c r="E17" s="4" t="s">
        <v>19</v>
      </c>
      <c r="F17" s="7">
        <f>F8*273.2/(273.2+F9)*(1.0332+F10)/1.0332</f>
        <v>2.3708875573787895</v>
      </c>
    </row>
    <row r="18" spans="2:6" x14ac:dyDescent="0.15">
      <c r="D18" s="3" t="s">
        <v>11</v>
      </c>
      <c r="E18" s="4" t="s">
        <v>20</v>
      </c>
      <c r="F18" s="7">
        <f>F13*F8/F17</f>
        <v>2.0326578792051939</v>
      </c>
    </row>
    <row r="19" spans="2:6" x14ac:dyDescent="0.15">
      <c r="D19" s="3" t="s">
        <v>44</v>
      </c>
      <c r="F19" s="11">
        <f>(1000*(F11*1000-F17)/F17/(F11*1000-1000))^0.5*F17/F8</f>
        <v>40.288470082758785</v>
      </c>
    </row>
    <row r="20" spans="2:6" x14ac:dyDescent="0.15">
      <c r="D20" s="3" t="s">
        <v>12</v>
      </c>
      <c r="E20" s="4" t="s">
        <v>21</v>
      </c>
      <c r="F20" s="11">
        <f>F18/(1000*(F11*1000-F17)/F17/(F11*1000-1000))^0.5</f>
        <v>9.2511547256577412E-2</v>
      </c>
    </row>
  </sheetData>
  <phoneticPr fontId="7"/>
  <pageMargins left="0.5" right="0.5" top="0.5" bottom="0.5" header="0" footer="0"/>
  <pageSetup paperSize="9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showRowColHeaders="0" tabSelected="1" zoomScale="87" zoomScaleNormal="87" workbookViewId="0">
      <selection activeCell="G6" sqref="G6"/>
    </sheetView>
  </sheetViews>
  <sheetFormatPr defaultColWidth="10.6640625" defaultRowHeight="14.25" x14ac:dyDescent="0.15"/>
  <cols>
    <col min="1" max="1" width="2.88671875" style="1" customWidth="1"/>
    <col min="2" max="2" width="21.44140625" style="1" customWidth="1"/>
    <col min="3" max="3" width="14.5546875" style="1" customWidth="1"/>
    <col min="4" max="4" width="12.88671875" style="1" customWidth="1"/>
    <col min="5" max="5" width="12.21875" style="1" customWidth="1"/>
    <col min="6" max="6" width="22.21875" style="1" customWidth="1"/>
    <col min="7" max="7" width="15.5546875" style="1" customWidth="1"/>
    <col min="8" max="8" width="3.77734375" style="1" customWidth="1"/>
    <col min="9" max="16384" width="10.6640625" style="1"/>
  </cols>
  <sheetData>
    <row r="1" spans="2:9" x14ac:dyDescent="0.15">
      <c r="B1" s="14" t="s">
        <v>50</v>
      </c>
      <c r="C1" s="16"/>
      <c r="D1" s="1" t="s">
        <v>76</v>
      </c>
      <c r="E1" s="16"/>
      <c r="F1" s="16"/>
      <c r="G1" s="16"/>
      <c r="H1" s="16"/>
    </row>
    <row r="2" spans="2:9" x14ac:dyDescent="0.15">
      <c r="B2" s="14"/>
      <c r="C2" s="13"/>
      <c r="D2" s="13"/>
      <c r="E2" s="13"/>
      <c r="F2" s="13"/>
      <c r="G2" s="13"/>
      <c r="H2" s="13"/>
      <c r="I2" s="13"/>
    </row>
    <row r="3" spans="2:9" x14ac:dyDescent="0.15">
      <c r="B3" s="15" t="s">
        <v>86</v>
      </c>
      <c r="C3" s="16"/>
      <c r="D3" s="16"/>
      <c r="E3" s="16"/>
      <c r="F3" s="16"/>
      <c r="G3" s="23" t="s">
        <v>79</v>
      </c>
      <c r="H3" s="16"/>
      <c r="I3" s="13"/>
    </row>
    <row r="4" spans="2:9" x14ac:dyDescent="0.15">
      <c r="B4" s="13"/>
      <c r="C4" s="16"/>
      <c r="D4" s="16"/>
      <c r="E4" s="16"/>
      <c r="F4" s="16"/>
      <c r="G4" s="16"/>
      <c r="H4" s="16"/>
      <c r="I4" s="13"/>
    </row>
    <row r="5" spans="2:9" x14ac:dyDescent="0.15">
      <c r="B5" s="13" t="s">
        <v>85</v>
      </c>
      <c r="C5" s="16"/>
      <c r="D5" s="18" t="s">
        <v>77</v>
      </c>
      <c r="E5" s="18" t="s">
        <v>78</v>
      </c>
      <c r="F5" s="18" t="s">
        <v>84</v>
      </c>
      <c r="G5" s="18" t="s">
        <v>75</v>
      </c>
      <c r="H5" s="13"/>
      <c r="I5" s="13"/>
    </row>
    <row r="6" spans="2:9" x14ac:dyDescent="0.15">
      <c r="B6" s="13"/>
      <c r="C6" s="16"/>
      <c r="D6" s="17" t="s">
        <v>70</v>
      </c>
      <c r="E6" s="26" t="s">
        <v>90</v>
      </c>
      <c r="F6" s="26">
        <v>20</v>
      </c>
      <c r="G6" s="26">
        <v>2.01376</v>
      </c>
      <c r="H6" s="13"/>
      <c r="I6" s="13"/>
    </row>
    <row r="7" spans="2:9" x14ac:dyDescent="0.15">
      <c r="B7" s="13"/>
      <c r="C7" s="16"/>
      <c r="D7" s="17" t="s">
        <v>71</v>
      </c>
      <c r="E7" s="27" t="s">
        <v>81</v>
      </c>
      <c r="F7" s="26">
        <v>20</v>
      </c>
      <c r="G7" s="26">
        <v>44.2624</v>
      </c>
      <c r="H7" s="13"/>
      <c r="I7" s="13"/>
    </row>
    <row r="8" spans="2:9" x14ac:dyDescent="0.15">
      <c r="B8" s="13"/>
      <c r="C8" s="16"/>
      <c r="D8" s="17" t="s">
        <v>72</v>
      </c>
      <c r="E8" s="27" t="s">
        <v>82</v>
      </c>
      <c r="F8" s="26">
        <v>10</v>
      </c>
      <c r="G8" s="26">
        <v>28</v>
      </c>
      <c r="H8" s="13"/>
      <c r="I8" s="13"/>
    </row>
    <row r="9" spans="2:9" x14ac:dyDescent="0.15">
      <c r="B9" s="22" t="s">
        <v>87</v>
      </c>
      <c r="C9" s="13"/>
      <c r="D9" s="17" t="s">
        <v>73</v>
      </c>
      <c r="E9" s="27" t="s">
        <v>80</v>
      </c>
      <c r="F9" s="26">
        <v>30</v>
      </c>
      <c r="G9" s="26">
        <v>39.961599999999997</v>
      </c>
      <c r="H9" s="13"/>
      <c r="I9" s="13"/>
    </row>
    <row r="10" spans="2:9" x14ac:dyDescent="0.15">
      <c r="B10" s="25">
        <f>(F6/100*G6+F7/100*G7+F8/100*G8+F9/100*G9+F10/100*G10)/22.4</f>
        <v>1.51738</v>
      </c>
      <c r="C10" s="13"/>
      <c r="D10" s="17" t="s">
        <v>74</v>
      </c>
      <c r="E10" s="27" t="s">
        <v>83</v>
      </c>
      <c r="F10" s="26">
        <v>20</v>
      </c>
      <c r="G10" s="26">
        <v>49.728000000000002</v>
      </c>
      <c r="H10" s="13"/>
      <c r="I10" s="13"/>
    </row>
    <row r="11" spans="2:9" x14ac:dyDescent="0.15">
      <c r="B11" s="13"/>
      <c r="C11" s="16"/>
      <c r="D11" s="13"/>
      <c r="E11" s="13"/>
      <c r="F11" s="13"/>
      <c r="G11" s="13"/>
      <c r="H11" s="13"/>
      <c r="I11" s="13"/>
    </row>
    <row r="12" spans="2:9" x14ac:dyDescent="0.15">
      <c r="B12" s="15" t="s">
        <v>89</v>
      </c>
      <c r="C12" s="13"/>
      <c r="D12" s="13"/>
      <c r="E12" s="13"/>
      <c r="F12" s="13"/>
      <c r="G12" s="13"/>
      <c r="H12" s="13"/>
      <c r="I12" s="13"/>
    </row>
    <row r="13" spans="2:9" x14ac:dyDescent="0.15">
      <c r="B13" s="13"/>
      <c r="C13" s="16"/>
      <c r="D13" s="16"/>
      <c r="E13" s="24">
        <v>22.4</v>
      </c>
      <c r="F13" s="16"/>
      <c r="G13" s="16"/>
      <c r="H13" s="16"/>
      <c r="I13" s="13"/>
    </row>
    <row r="14" spans="2:9" x14ac:dyDescent="0.15">
      <c r="B14" s="19" t="s">
        <v>51</v>
      </c>
      <c r="C14" s="19" t="s">
        <v>88</v>
      </c>
      <c r="D14" s="19" t="s">
        <v>75</v>
      </c>
      <c r="E14" s="13"/>
      <c r="F14" s="16"/>
      <c r="G14" s="16"/>
      <c r="H14" s="16"/>
      <c r="I14" s="13"/>
    </row>
    <row r="15" spans="2:9" x14ac:dyDescent="0.15">
      <c r="B15" s="20" t="s">
        <v>52</v>
      </c>
      <c r="C15" s="20">
        <v>1.171</v>
      </c>
      <c r="D15" s="20">
        <f>C15*E13</f>
        <v>26.230399999999999</v>
      </c>
      <c r="E15" s="13"/>
      <c r="F15" s="16"/>
      <c r="G15" s="16"/>
      <c r="H15" s="16"/>
      <c r="I15" s="13"/>
    </row>
    <row r="16" spans="2:9" x14ac:dyDescent="0.15">
      <c r="B16" s="20" t="s">
        <v>53</v>
      </c>
      <c r="C16" s="20">
        <v>1.784</v>
      </c>
      <c r="D16" s="20">
        <f>C16*E13</f>
        <v>39.961599999999997</v>
      </c>
      <c r="E16" s="13"/>
      <c r="F16" s="16"/>
      <c r="G16" s="16"/>
      <c r="H16" s="16"/>
      <c r="I16" s="13"/>
    </row>
    <row r="17" spans="2:9" x14ac:dyDescent="0.15">
      <c r="B17" s="20" t="s">
        <v>54</v>
      </c>
      <c r="C17" s="20">
        <v>0.77200000000000002</v>
      </c>
      <c r="D17" s="20">
        <f>C17*E13</f>
        <v>17.2928</v>
      </c>
      <c r="E17" s="13"/>
      <c r="F17" s="16"/>
      <c r="G17" s="16"/>
      <c r="H17" s="16"/>
      <c r="I17" s="13"/>
    </row>
    <row r="18" spans="2:9" x14ac:dyDescent="0.15">
      <c r="B18" s="20" t="s">
        <v>55</v>
      </c>
      <c r="C18" s="20">
        <v>1.25</v>
      </c>
      <c r="D18" s="20">
        <f>C18*E13</f>
        <v>28</v>
      </c>
      <c r="E18" s="13"/>
      <c r="F18" s="16"/>
      <c r="G18" s="16"/>
      <c r="H18" s="16"/>
      <c r="I18" s="13"/>
    </row>
    <row r="19" spans="2:9" x14ac:dyDescent="0.15">
      <c r="B19" s="20" t="s">
        <v>56</v>
      </c>
      <c r="C19" s="20">
        <v>1.3560000000000001</v>
      </c>
      <c r="D19" s="20">
        <f>C19*E13</f>
        <v>30.374400000000001</v>
      </c>
      <c r="E19" s="13"/>
      <c r="F19" s="16"/>
      <c r="G19" s="16"/>
      <c r="H19" s="16"/>
      <c r="I19" s="13"/>
    </row>
    <row r="20" spans="2:9" x14ac:dyDescent="0.15">
      <c r="B20" s="20" t="s">
        <v>57</v>
      </c>
      <c r="C20" s="20">
        <v>1.26</v>
      </c>
      <c r="D20" s="20">
        <f>C20*E13</f>
        <v>28.223999999999997</v>
      </c>
      <c r="E20" s="13"/>
      <c r="F20" s="16"/>
      <c r="G20" s="16"/>
      <c r="H20" s="16"/>
      <c r="I20" s="13"/>
    </row>
    <row r="21" spans="2:9" x14ac:dyDescent="0.15">
      <c r="B21" s="20" t="s">
        <v>58</v>
      </c>
      <c r="C21" s="20">
        <v>3.22</v>
      </c>
      <c r="D21" s="20">
        <f>C21*E13</f>
        <v>72.128</v>
      </c>
      <c r="E21" s="13"/>
      <c r="F21" s="16"/>
      <c r="G21" s="16"/>
      <c r="H21" s="16"/>
      <c r="I21" s="13"/>
    </row>
    <row r="22" spans="2:9" x14ac:dyDescent="0.15">
      <c r="B22" s="20" t="s">
        <v>59</v>
      </c>
      <c r="C22" s="20">
        <v>2.2200000000000002</v>
      </c>
      <c r="D22" s="20">
        <f>C22*E13</f>
        <v>49.728000000000002</v>
      </c>
      <c r="E22" s="13"/>
      <c r="F22" s="16"/>
      <c r="G22" s="16"/>
      <c r="H22" s="16"/>
      <c r="I22" s="13"/>
    </row>
    <row r="23" spans="2:9" x14ac:dyDescent="0.15">
      <c r="B23" s="20" t="s">
        <v>60</v>
      </c>
      <c r="C23" s="20">
        <v>1.2929999999999999</v>
      </c>
      <c r="D23" s="20">
        <f>C23*E13</f>
        <v>28.963199999999997</v>
      </c>
      <c r="E23" s="13"/>
      <c r="F23" s="16"/>
      <c r="G23" s="16"/>
      <c r="H23" s="16"/>
      <c r="I23" s="13"/>
    </row>
    <row r="24" spans="2:9" x14ac:dyDescent="0.15">
      <c r="B24" s="20" t="s">
        <v>61</v>
      </c>
      <c r="C24" s="20">
        <v>1.34</v>
      </c>
      <c r="D24" s="20">
        <f>C24*E13</f>
        <v>30.015999999999998</v>
      </c>
      <c r="E24" s="13"/>
      <c r="F24" s="16"/>
      <c r="G24" s="16"/>
      <c r="H24" s="16"/>
      <c r="I24" s="13"/>
    </row>
    <row r="25" spans="2:9" x14ac:dyDescent="0.15">
      <c r="B25" s="20" t="s">
        <v>62</v>
      </c>
      <c r="C25" s="20">
        <v>1.429</v>
      </c>
      <c r="D25" s="20">
        <f>C25*E13</f>
        <v>32.009599999999999</v>
      </c>
      <c r="E25" s="13"/>
      <c r="F25" s="16"/>
      <c r="G25" s="16"/>
      <c r="H25" s="16"/>
      <c r="I25" s="13"/>
    </row>
    <row r="26" spans="2:9" x14ac:dyDescent="0.15">
      <c r="B26" s="20" t="s">
        <v>63</v>
      </c>
      <c r="C26" s="20">
        <v>8.9899999999999994E-2</v>
      </c>
      <c r="D26" s="20">
        <f>C26*E13</f>
        <v>2.0137599999999996</v>
      </c>
      <c r="E26" s="13"/>
      <c r="F26" s="16"/>
      <c r="G26" s="16"/>
      <c r="H26" s="16"/>
      <c r="I26" s="13"/>
    </row>
    <row r="27" spans="2:9" x14ac:dyDescent="0.15">
      <c r="B27" s="20" t="s">
        <v>64</v>
      </c>
      <c r="C27" s="20">
        <v>1.25</v>
      </c>
      <c r="D27" s="20">
        <f>C27*E13</f>
        <v>28</v>
      </c>
      <c r="E27" s="13"/>
      <c r="F27" s="16"/>
      <c r="G27" s="16"/>
      <c r="H27" s="16"/>
      <c r="I27" s="13"/>
    </row>
    <row r="28" spans="2:9" x14ac:dyDescent="0.15">
      <c r="B28" s="20" t="s">
        <v>65</v>
      </c>
      <c r="C28" s="20">
        <v>2.9260000000000002</v>
      </c>
      <c r="D28" s="20">
        <f>C28*E13</f>
        <v>65.542400000000001</v>
      </c>
      <c r="E28" s="13"/>
      <c r="F28" s="16"/>
      <c r="G28" s="16"/>
      <c r="H28" s="16"/>
      <c r="I28" s="13"/>
    </row>
    <row r="29" spans="2:9" x14ac:dyDescent="0.15">
      <c r="B29" s="20" t="s">
        <v>66</v>
      </c>
      <c r="C29" s="20">
        <v>1.976</v>
      </c>
      <c r="D29" s="20">
        <f>C29*E13</f>
        <v>44.2624</v>
      </c>
      <c r="E29" s="13"/>
      <c r="F29" s="16"/>
      <c r="G29" s="16"/>
      <c r="H29" s="16"/>
      <c r="I29" s="13"/>
    </row>
    <row r="30" spans="2:9" x14ac:dyDescent="0.15">
      <c r="B30" s="20" t="s">
        <v>67</v>
      </c>
      <c r="C30" s="20">
        <v>0.17849999999999999</v>
      </c>
      <c r="D30" s="20">
        <f>C30*E13</f>
        <v>3.9983999999999997</v>
      </c>
      <c r="E30" s="13"/>
      <c r="F30" s="16"/>
      <c r="G30" s="16"/>
      <c r="H30" s="16"/>
      <c r="I30" s="13"/>
    </row>
    <row r="31" spans="2:9" x14ac:dyDescent="0.15">
      <c r="B31" s="20" t="s">
        <v>68</v>
      </c>
      <c r="C31" s="20">
        <v>0.71699999999999997</v>
      </c>
      <c r="D31" s="20">
        <f>C31*E13</f>
        <v>16.060799999999997</v>
      </c>
      <c r="E31" s="13"/>
      <c r="F31" s="16"/>
      <c r="G31" s="16"/>
      <c r="H31" s="16"/>
      <c r="I31" s="13"/>
    </row>
    <row r="32" spans="2:9" x14ac:dyDescent="0.15">
      <c r="B32" s="20" t="s">
        <v>69</v>
      </c>
      <c r="C32" s="20">
        <v>2.02</v>
      </c>
      <c r="D32" s="20">
        <f>C32*E13</f>
        <v>45.247999999999998</v>
      </c>
      <c r="E32" s="13"/>
      <c r="F32" s="16"/>
      <c r="G32" s="16"/>
      <c r="H32" s="16"/>
      <c r="I32" s="13"/>
    </row>
    <row r="33" spans="2:9" x14ac:dyDescent="0.15">
      <c r="B33" s="21"/>
      <c r="C33" s="21"/>
      <c r="D33" s="21"/>
      <c r="E33" s="13"/>
      <c r="F33" s="16"/>
      <c r="G33" s="16"/>
      <c r="H33" s="16"/>
      <c r="I33" s="13"/>
    </row>
    <row r="34" spans="2:9" x14ac:dyDescent="0.15">
      <c r="B34" s="12"/>
      <c r="C34" s="12"/>
      <c r="D34" s="12"/>
      <c r="E34" s="13"/>
      <c r="F34" s="13"/>
      <c r="G34" s="13"/>
      <c r="H34" s="13"/>
    </row>
    <row r="36" spans="2:9" x14ac:dyDescent="0.15">
      <c r="B36" s="1" t="s">
        <v>91</v>
      </c>
    </row>
    <row r="37" spans="2:9" x14ac:dyDescent="0.15">
      <c r="B37" s="1" t="s">
        <v>92</v>
      </c>
    </row>
  </sheetData>
  <sheetProtection sheet="1" objects="1" scenarios="1" selectLockedCells="1"/>
  <phoneticPr fontId="7"/>
  <pageMargins left="0.5" right="0.5" top="0.5" bottom="0.5" header="0" footer="0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m3h    SI</vt:lpstr>
      <vt:lpstr>kgh  ntp  SI</vt:lpstr>
      <vt:lpstr>STEAM</vt:lpstr>
      <vt:lpstr>Sm3h  kgfcm2G </vt:lpstr>
      <vt:lpstr>混合ガス密度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gijutsu-sakata</cp:lastModifiedBy>
  <dcterms:created xsi:type="dcterms:W3CDTF">2007-11-16T05:32:49Z</dcterms:created>
  <dcterms:modified xsi:type="dcterms:W3CDTF">2019-08-28T08:05:21Z</dcterms:modified>
</cp:coreProperties>
</file>