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270" windowWidth="15360" windowHeight="8700" tabRatio="376"/>
  </bookViews>
  <sheets>
    <sheet name="流速計算" sheetId="10" r:id="rId1"/>
  </sheets>
  <definedNames>
    <definedName name="_xlnm.Print_Area" localSheetId="0">流速計算!$A$1:$K$70</definedName>
    <definedName name="_xlnm.Print_Area">#REF!</definedName>
  </definedNames>
  <calcPr calcId="144525" calcMode="autoNoTable" iterate="1" iterateCount="1" iterateDelta="0"/>
</workbook>
</file>

<file path=xl/calcChain.xml><?xml version="1.0" encoding="utf-8"?>
<calcChain xmlns="http://schemas.openxmlformats.org/spreadsheetml/2006/main">
  <c r="E18" i="10" l="1"/>
  <c r="E17" i="10"/>
  <c r="E19" i="10" s="1"/>
  <c r="J17" i="10"/>
  <c r="J18" i="10" s="1"/>
  <c r="J19" i="10" s="1"/>
  <c r="J8" i="10"/>
  <c r="J9" i="10"/>
  <c r="J10" i="10" s="1"/>
  <c r="J62" i="10"/>
  <c r="J61" i="10" s="1"/>
  <c r="J60" i="10" s="1"/>
  <c r="J64" i="10" s="1"/>
  <c r="J63" i="10"/>
  <c r="E62" i="10"/>
  <c r="E63" i="10"/>
  <c r="J50" i="10"/>
  <c r="J51" i="10"/>
  <c r="J47" i="10"/>
  <c r="J46" i="10"/>
  <c r="J49" i="10" s="1"/>
  <c r="J48" i="10"/>
  <c r="E49" i="10"/>
  <c r="E50" i="10"/>
  <c r="E8" i="10"/>
  <c r="E9" i="10"/>
  <c r="E10" i="10" s="1"/>
  <c r="J33" i="10"/>
  <c r="J34" i="10" s="1"/>
  <c r="J29" i="10"/>
  <c r="E30" i="10"/>
  <c r="E31" i="10" s="1"/>
  <c r="E32" i="10" s="1"/>
  <c r="E35" i="10" s="1"/>
  <c r="E33" i="10"/>
  <c r="E34" i="10"/>
  <c r="E29" i="10"/>
  <c r="E48" i="10"/>
  <c r="E51" i="10"/>
  <c r="E47" i="10"/>
  <c r="E46" i="10"/>
  <c r="E60" i="10"/>
  <c r="E61" i="10"/>
  <c r="E64" i="10" s="1"/>
  <c r="J30" i="10" l="1"/>
  <c r="J31" i="10" l="1"/>
  <c r="J32" i="10"/>
</calcChain>
</file>

<file path=xl/sharedStrings.xml><?xml version="1.0" encoding="utf-8"?>
<sst xmlns="http://schemas.openxmlformats.org/spreadsheetml/2006/main" count="189" uniqueCount="70">
  <si>
    <t>GAS　流量　　</t>
  </si>
  <si>
    <t>GAS  密度</t>
  </si>
  <si>
    <t>GAS  温度</t>
  </si>
  <si>
    <t>GAS  圧力</t>
  </si>
  <si>
    <t>℃</t>
  </si>
  <si>
    <t>kg/h</t>
  </si>
  <si>
    <t>STEAM  密度</t>
  </si>
  <si>
    <t>STEAM 流量</t>
  </si>
  <si>
    <t>流量</t>
  </si>
  <si>
    <t>配管内径</t>
  </si>
  <si>
    <t>流速</t>
  </si>
  <si>
    <t>GAS  流量（質量）</t>
  </si>
  <si>
    <t>配管内径面積</t>
  </si>
  <si>
    <t>STEAM 　流量</t>
  </si>
  <si>
    <t>φmm</t>
  </si>
  <si>
    <t>m/sec</t>
  </si>
  <si>
    <t>配管内径面積</t>
    <rPh sb="0" eb="2">
      <t>ハイカン</t>
    </rPh>
    <rPh sb="2" eb="4">
      <t>ナイケイ</t>
    </rPh>
    <phoneticPr fontId="6"/>
  </si>
  <si>
    <r>
      <t>GAS  密度(</t>
    </r>
    <r>
      <rPr>
        <sz val="12"/>
        <rFont val="ＭＳ Ｐゴシック"/>
        <family val="3"/>
        <charset val="128"/>
      </rPr>
      <t>op</t>
    </r>
    <r>
      <rPr>
        <sz val="12"/>
        <rFont val="ＭＳ Ｐゴシック"/>
        <family val="3"/>
      </rPr>
      <t>)</t>
    </r>
    <phoneticPr fontId="6"/>
  </si>
  <si>
    <r>
      <t>GAS  流量(</t>
    </r>
    <r>
      <rPr>
        <sz val="12"/>
        <rFont val="ＭＳ Ｐゴシック"/>
        <family val="3"/>
        <charset val="128"/>
      </rPr>
      <t>op</t>
    </r>
    <r>
      <rPr>
        <sz val="12"/>
        <rFont val="ＭＳ Ｐゴシック"/>
        <family val="3"/>
      </rPr>
      <t>)</t>
    </r>
    <phoneticPr fontId="6"/>
  </si>
  <si>
    <r>
      <t>GAS  密度(</t>
    </r>
    <r>
      <rPr>
        <sz val="12"/>
        <rFont val="ＭＳ Ｐゴシック"/>
        <family val="3"/>
        <charset val="128"/>
      </rPr>
      <t>op</t>
    </r>
    <r>
      <rPr>
        <sz val="12"/>
        <rFont val="ＭＳ Ｐゴシック"/>
        <family val="3"/>
      </rPr>
      <t>)</t>
    </r>
    <phoneticPr fontId="6"/>
  </si>
  <si>
    <r>
      <t>GAS  密度(</t>
    </r>
    <r>
      <rPr>
        <sz val="12"/>
        <rFont val="ＭＳ Ｐゴシック"/>
        <family val="3"/>
        <charset val="128"/>
      </rPr>
      <t>op</t>
    </r>
    <r>
      <rPr>
        <sz val="12"/>
        <rFont val="ＭＳ Ｐゴシック"/>
        <family val="3"/>
      </rPr>
      <t>)</t>
    </r>
    <phoneticPr fontId="6"/>
  </si>
  <si>
    <t>流量と配管内径より流速を求める。</t>
    <phoneticPr fontId="6"/>
  </si>
  <si>
    <r>
      <t>GAS  流量(</t>
    </r>
    <r>
      <rPr>
        <sz val="12"/>
        <color indexed="10"/>
        <rFont val="ＭＳ Ｐゴシック"/>
        <family val="3"/>
        <charset val="128"/>
      </rPr>
      <t>op)</t>
    </r>
    <phoneticPr fontId="6"/>
  </si>
  <si>
    <r>
      <t>４－１　STEAM</t>
    </r>
    <r>
      <rPr>
        <sz val="12"/>
        <rFont val="ＭＳ Ｐゴシック"/>
        <family val="3"/>
        <charset val="128"/>
      </rPr>
      <t xml:space="preserve">   kg/h  →　m/sec</t>
    </r>
    <phoneticPr fontId="6"/>
  </si>
  <si>
    <r>
      <t>４－２　　STEAM</t>
    </r>
    <r>
      <rPr>
        <sz val="12"/>
        <rFont val="ＭＳ Ｐゴシック"/>
        <family val="3"/>
        <charset val="128"/>
      </rPr>
      <t xml:space="preserve">   m/sec  →　kg/h</t>
    </r>
    <phoneticPr fontId="6"/>
  </si>
  <si>
    <t>流速</t>
    <rPh sb="0" eb="2">
      <t>リュウソク</t>
    </rPh>
    <phoneticPr fontId="6"/>
  </si>
  <si>
    <r>
      <t>m</t>
    </r>
    <r>
      <rPr>
        <sz val="12"/>
        <rFont val="ＭＳ Ｐゴシック"/>
        <family val="3"/>
        <charset val="128"/>
      </rPr>
      <t>/sec</t>
    </r>
    <phoneticPr fontId="6"/>
  </si>
  <si>
    <t>流量</t>
    <rPh sb="0" eb="2">
      <t>リュウリョウ</t>
    </rPh>
    <phoneticPr fontId="6"/>
  </si>
  <si>
    <r>
      <t>k</t>
    </r>
    <r>
      <rPr>
        <sz val="12"/>
        <rFont val="ＭＳ Ｐゴシック"/>
        <family val="3"/>
        <charset val="128"/>
      </rPr>
      <t>g/h</t>
    </r>
    <phoneticPr fontId="6"/>
  </si>
  <si>
    <t>流速と配管内径より流量を求める。</t>
    <rPh sb="0" eb="2">
      <t>リュウソク</t>
    </rPh>
    <rPh sb="3" eb="5">
      <t>ハイカン</t>
    </rPh>
    <rPh sb="5" eb="7">
      <t>ナイケイ</t>
    </rPh>
    <rPh sb="9" eb="11">
      <t>リュウリョウ</t>
    </rPh>
    <rPh sb="12" eb="13">
      <t>モト</t>
    </rPh>
    <phoneticPr fontId="6"/>
  </si>
  <si>
    <t>流体工業株式会社</t>
    <rPh sb="0" eb="2">
      <t>リュウタイ</t>
    </rPh>
    <rPh sb="2" eb="4">
      <t>コウギョウ</t>
    </rPh>
    <rPh sb="4" eb="8">
      <t>カブシキガイシャ</t>
    </rPh>
    <phoneticPr fontId="6"/>
  </si>
  <si>
    <r>
      <t xml:space="preserve">流速計算エクセルファイル </t>
    </r>
    <r>
      <rPr>
        <sz val="12"/>
        <rFont val="ＭＳ Ｐゴシック"/>
        <family val="3"/>
        <charset val="128"/>
      </rPr>
      <t xml:space="preserve">  ryusoku-01</t>
    </r>
    <rPh sb="0" eb="2">
      <t>リュウソク</t>
    </rPh>
    <rPh sb="2" eb="4">
      <t>ケイサン</t>
    </rPh>
    <phoneticPr fontId="6"/>
  </si>
  <si>
    <r>
      <t>L/</t>
    </r>
    <r>
      <rPr>
        <sz val="12"/>
        <color indexed="10"/>
        <rFont val="ＭＳ Ｐゴシック"/>
        <family val="3"/>
        <charset val="128"/>
      </rPr>
      <t>min</t>
    </r>
    <phoneticPr fontId="6"/>
  </si>
  <si>
    <t>数値部分は小数点以下第6位まで表示</t>
    <rPh sb="0" eb="2">
      <t>スウチ</t>
    </rPh>
    <rPh sb="2" eb="4">
      <t>ブブン</t>
    </rPh>
    <rPh sb="5" eb="8">
      <t>ショウスウテン</t>
    </rPh>
    <rPh sb="8" eb="10">
      <t>イカ</t>
    </rPh>
    <rPh sb="10" eb="11">
      <t>ダイ</t>
    </rPh>
    <rPh sb="12" eb="13">
      <t>イ</t>
    </rPh>
    <rPh sb="15" eb="17">
      <t>ヒョウジ</t>
    </rPh>
    <phoneticPr fontId="6"/>
  </si>
  <si>
    <r>
      <t>１－３　</t>
    </r>
    <r>
      <rPr>
        <sz val="12"/>
        <rFont val="ＭＳ Ｐゴシック"/>
        <family val="3"/>
        <charset val="128"/>
      </rPr>
      <t xml:space="preserve">  </t>
    </r>
    <r>
      <rPr>
        <sz val="12"/>
        <rFont val="ＭＳ Ｐゴシック"/>
        <family val="3"/>
      </rPr>
      <t>液体　　</t>
    </r>
    <r>
      <rPr>
        <sz val="12"/>
        <rFont val="ＭＳ Ｐゴシック"/>
        <family val="3"/>
        <charset val="128"/>
      </rPr>
      <t>L/min</t>
    </r>
    <r>
      <rPr>
        <sz val="12"/>
        <rFont val="ＭＳ Ｐゴシック"/>
        <family val="3"/>
        <charset val="128"/>
      </rPr>
      <t xml:space="preserve">   →　m/sec</t>
    </r>
    <phoneticPr fontId="6"/>
  </si>
  <si>
    <r>
      <t>１－４　</t>
    </r>
    <r>
      <rPr>
        <sz val="12"/>
        <rFont val="ＭＳ Ｐゴシック"/>
        <family val="3"/>
        <charset val="128"/>
      </rPr>
      <t xml:space="preserve">  </t>
    </r>
    <r>
      <rPr>
        <sz val="12"/>
        <rFont val="ＭＳ Ｐゴシック"/>
        <family val="3"/>
      </rPr>
      <t>液体　　m</t>
    </r>
    <r>
      <rPr>
        <sz val="12"/>
        <rFont val="ＭＳ Ｐゴシック"/>
        <family val="3"/>
        <charset val="128"/>
      </rPr>
      <t>/sec   →　L/min</t>
    </r>
    <phoneticPr fontId="6"/>
  </si>
  <si>
    <r>
      <t>L</t>
    </r>
    <r>
      <rPr>
        <sz val="12"/>
        <rFont val="ＭＳ Ｐゴシック"/>
        <family val="3"/>
        <charset val="128"/>
      </rPr>
      <t>/min</t>
    </r>
    <phoneticPr fontId="6"/>
  </si>
  <si>
    <t>L/sec</t>
    <phoneticPr fontId="6"/>
  </si>
  <si>
    <t>L/h</t>
    <phoneticPr fontId="6"/>
  </si>
  <si>
    <t>上記計算ファイルの利用は利用者の自己責任でご利用ください。</t>
    <rPh sb="0" eb="2">
      <t>ジョウキ</t>
    </rPh>
    <rPh sb="2" eb="4">
      <t>ケイサン</t>
    </rPh>
    <rPh sb="9" eb="11">
      <t>リヨウ</t>
    </rPh>
    <rPh sb="12" eb="15">
      <t>リヨウシャ</t>
    </rPh>
    <rPh sb="16" eb="18">
      <t>ジコ</t>
    </rPh>
    <rPh sb="18" eb="20">
      <t>セキニン</t>
    </rPh>
    <rPh sb="22" eb="24">
      <t>リヨウ</t>
    </rPh>
    <phoneticPr fontId="6"/>
  </si>
  <si>
    <t>利用したことによって発生した問題については弊社は一切の責任を負いません。</t>
    <rPh sb="0" eb="2">
      <t>リヨウ</t>
    </rPh>
    <rPh sb="10" eb="12">
      <t>ハッセイ</t>
    </rPh>
    <rPh sb="14" eb="16">
      <t>モンダイ</t>
    </rPh>
    <rPh sb="21" eb="23">
      <t>ヘイシャ</t>
    </rPh>
    <rPh sb="24" eb="26">
      <t>イッサイ</t>
    </rPh>
    <rPh sb="27" eb="29">
      <t>セキニン</t>
    </rPh>
    <rPh sb="30" eb="31">
      <t>オ</t>
    </rPh>
    <phoneticPr fontId="6"/>
  </si>
  <si>
    <t>記事</t>
    <rPh sb="0" eb="2">
      <t>キジ</t>
    </rPh>
    <phoneticPr fontId="6"/>
  </si>
  <si>
    <t>上記計算では真円断面の配管内の流れが定常流で均一に流れていると仮定し、流速は平均流速としています。</t>
    <rPh sb="0" eb="2">
      <t>ジョウキ</t>
    </rPh>
    <rPh sb="2" eb="4">
      <t>ケイサン</t>
    </rPh>
    <rPh sb="6" eb="7">
      <t>シン</t>
    </rPh>
    <rPh sb="7" eb="8">
      <t>エン</t>
    </rPh>
    <rPh sb="8" eb="10">
      <t>ダンメン</t>
    </rPh>
    <rPh sb="11" eb="13">
      <t>ハイカン</t>
    </rPh>
    <rPh sb="13" eb="14">
      <t>ナイ</t>
    </rPh>
    <rPh sb="15" eb="16">
      <t>ナガ</t>
    </rPh>
    <rPh sb="18" eb="20">
      <t>テイジョウ</t>
    </rPh>
    <rPh sb="20" eb="21">
      <t>リュウ</t>
    </rPh>
    <rPh sb="22" eb="24">
      <t>キンイツ</t>
    </rPh>
    <rPh sb="25" eb="26">
      <t>ナガ</t>
    </rPh>
    <rPh sb="31" eb="33">
      <t>カテイ</t>
    </rPh>
    <rPh sb="35" eb="37">
      <t>リュウソク</t>
    </rPh>
    <rPh sb="38" eb="40">
      <t>ヘイキン</t>
    </rPh>
    <rPh sb="40" eb="42">
      <t>リュウソク</t>
    </rPh>
    <phoneticPr fontId="6"/>
  </si>
  <si>
    <t>黄色枠内青字入力</t>
    <rPh sb="0" eb="2">
      <t>キイロ</t>
    </rPh>
    <rPh sb="2" eb="3">
      <t>ワク</t>
    </rPh>
    <rPh sb="3" eb="4">
      <t>ナイ</t>
    </rPh>
    <rPh sb="4" eb="5">
      <t>アオ</t>
    </rPh>
    <rPh sb="5" eb="6">
      <t>ジ</t>
    </rPh>
    <rPh sb="6" eb="8">
      <t>ニュウリョク</t>
    </rPh>
    <phoneticPr fontId="6"/>
  </si>
  <si>
    <r>
      <t>１－１　</t>
    </r>
    <r>
      <rPr>
        <sz val="12"/>
        <rFont val="ＭＳ Ｐゴシック"/>
        <family val="3"/>
        <charset val="128"/>
      </rPr>
      <t xml:space="preserve">  </t>
    </r>
    <r>
      <rPr>
        <sz val="12"/>
        <rFont val="ＭＳ Ｐゴシック"/>
        <family val="3"/>
      </rPr>
      <t>液体　　m</t>
    </r>
    <r>
      <rPr>
        <vertAlign val="superscript"/>
        <sz val="12"/>
        <rFont val="ＭＳ Ｐゴシック"/>
        <family val="3"/>
        <charset val="128"/>
      </rPr>
      <t>3</t>
    </r>
    <r>
      <rPr>
        <sz val="12"/>
        <rFont val="ＭＳ Ｐゴシック"/>
        <family val="3"/>
        <charset val="128"/>
      </rPr>
      <t>/h   →　m/sec</t>
    </r>
    <phoneticPr fontId="6"/>
  </si>
  <si>
    <r>
      <t>m</t>
    </r>
    <r>
      <rPr>
        <vertAlign val="superscript"/>
        <sz val="12"/>
        <rFont val="ＭＳ Ｐゴシック"/>
        <family val="3"/>
        <charset val="128"/>
      </rPr>
      <t>3</t>
    </r>
    <r>
      <rPr>
        <sz val="12"/>
        <rFont val="ＭＳ Ｐゴシック"/>
        <family val="3"/>
      </rPr>
      <t>/h</t>
    </r>
    <phoneticPr fontId="6"/>
  </si>
  <si>
    <r>
      <t>m</t>
    </r>
    <r>
      <rPr>
        <vertAlign val="superscript"/>
        <sz val="12"/>
        <rFont val="ＭＳ Ｐゴシック"/>
        <family val="3"/>
        <charset val="128"/>
      </rPr>
      <t>3</t>
    </r>
    <r>
      <rPr>
        <sz val="12"/>
        <rFont val="ＭＳ Ｐゴシック"/>
        <family val="3"/>
      </rPr>
      <t>/sec</t>
    </r>
    <phoneticPr fontId="6"/>
  </si>
  <si>
    <r>
      <t>m</t>
    </r>
    <r>
      <rPr>
        <vertAlign val="superscript"/>
        <sz val="12"/>
        <rFont val="ＭＳ Ｐゴシック"/>
        <family val="3"/>
        <charset val="128"/>
      </rPr>
      <t>2</t>
    </r>
    <phoneticPr fontId="6"/>
  </si>
  <si>
    <r>
      <t>１－２　</t>
    </r>
    <r>
      <rPr>
        <sz val="12"/>
        <rFont val="ＭＳ Ｐゴシック"/>
        <family val="3"/>
        <charset val="128"/>
      </rPr>
      <t xml:space="preserve">  </t>
    </r>
    <r>
      <rPr>
        <sz val="12"/>
        <rFont val="ＭＳ Ｐゴシック"/>
        <family val="3"/>
      </rPr>
      <t>液体　　m</t>
    </r>
    <r>
      <rPr>
        <sz val="12"/>
        <rFont val="ＭＳ Ｐゴシック"/>
        <family val="3"/>
        <charset val="128"/>
      </rPr>
      <t>/sec   →　m</t>
    </r>
    <r>
      <rPr>
        <vertAlign val="superscript"/>
        <sz val="12"/>
        <rFont val="ＭＳ Ｐゴシック"/>
        <family val="3"/>
        <charset val="128"/>
      </rPr>
      <t>3</t>
    </r>
    <r>
      <rPr>
        <sz val="12"/>
        <rFont val="ＭＳ Ｐゴシック"/>
        <family val="3"/>
        <charset val="128"/>
      </rPr>
      <t>/h</t>
    </r>
    <phoneticPr fontId="6"/>
  </si>
  <si>
    <r>
      <t>m</t>
    </r>
    <r>
      <rPr>
        <vertAlign val="superscript"/>
        <sz val="12"/>
        <color indexed="10"/>
        <rFont val="ＭＳ Ｐゴシック"/>
        <family val="3"/>
        <charset val="128"/>
      </rPr>
      <t>3</t>
    </r>
    <r>
      <rPr>
        <sz val="12"/>
        <color indexed="10"/>
        <rFont val="ＭＳ Ｐゴシック"/>
        <family val="3"/>
      </rPr>
      <t>/h</t>
    </r>
    <phoneticPr fontId="6"/>
  </si>
  <si>
    <r>
      <t>cm</t>
    </r>
    <r>
      <rPr>
        <vertAlign val="superscript"/>
        <sz val="12"/>
        <rFont val="ＭＳ Ｐゴシック"/>
        <family val="3"/>
        <charset val="128"/>
      </rPr>
      <t>2</t>
    </r>
    <phoneticPr fontId="6"/>
  </si>
  <si>
    <r>
      <t>２－１　　気体  m</t>
    </r>
    <r>
      <rPr>
        <vertAlign val="superscript"/>
        <sz val="12"/>
        <rFont val="ＭＳ Ｐゴシック"/>
        <family val="3"/>
        <charset val="128"/>
      </rPr>
      <t>3</t>
    </r>
    <r>
      <rPr>
        <sz val="12"/>
        <rFont val="ＭＳ Ｐゴシック"/>
        <family val="3"/>
      </rPr>
      <t>/h</t>
    </r>
    <r>
      <rPr>
        <sz val="12"/>
        <rFont val="ＭＳ Ｐゴシック"/>
        <family val="3"/>
        <charset val="128"/>
      </rPr>
      <t xml:space="preserve"> </t>
    </r>
    <r>
      <rPr>
        <sz val="12"/>
        <rFont val="ＭＳ Ｐゴシック"/>
        <family val="3"/>
      </rPr>
      <t>(ntp) → m/sec</t>
    </r>
    <phoneticPr fontId="6"/>
  </si>
  <si>
    <r>
      <t>m</t>
    </r>
    <r>
      <rPr>
        <vertAlign val="superscript"/>
        <sz val="12"/>
        <rFont val="ＭＳ Ｐゴシック"/>
        <family val="3"/>
        <charset val="128"/>
      </rPr>
      <t>3</t>
    </r>
    <r>
      <rPr>
        <sz val="12"/>
        <rFont val="ＭＳ Ｐゴシック"/>
        <family val="3"/>
      </rPr>
      <t>/h</t>
    </r>
    <r>
      <rPr>
        <sz val="12"/>
        <rFont val="ＭＳ Ｐゴシック"/>
        <family val="3"/>
        <charset val="128"/>
      </rPr>
      <t xml:space="preserve"> </t>
    </r>
    <r>
      <rPr>
        <sz val="12"/>
        <rFont val="ＭＳ Ｐゴシック"/>
        <family val="3"/>
      </rPr>
      <t>(ntp)</t>
    </r>
    <phoneticPr fontId="6"/>
  </si>
  <si>
    <r>
      <t>kg/m</t>
    </r>
    <r>
      <rPr>
        <vertAlign val="superscript"/>
        <sz val="12"/>
        <rFont val="ＭＳ Ｐゴシック"/>
        <family val="3"/>
        <charset val="128"/>
      </rPr>
      <t>3</t>
    </r>
    <r>
      <rPr>
        <sz val="12"/>
        <rFont val="ＭＳ Ｐゴシック"/>
        <family val="3"/>
        <charset val="128"/>
      </rPr>
      <t xml:space="preserve"> </t>
    </r>
    <r>
      <rPr>
        <sz val="12"/>
        <rFont val="ＭＳ Ｐゴシック"/>
        <family val="3"/>
      </rPr>
      <t>(ntp)</t>
    </r>
    <phoneticPr fontId="6"/>
  </si>
  <si>
    <r>
      <t>kg/m</t>
    </r>
    <r>
      <rPr>
        <vertAlign val="superscript"/>
        <sz val="12"/>
        <rFont val="ＭＳ Ｐゴシック"/>
        <family val="3"/>
        <charset val="128"/>
      </rPr>
      <t>3</t>
    </r>
    <r>
      <rPr>
        <sz val="12"/>
        <rFont val="ＭＳ Ｐゴシック"/>
        <family val="3"/>
      </rPr>
      <t>(</t>
    </r>
    <r>
      <rPr>
        <sz val="12"/>
        <rFont val="ＭＳ Ｐゴシック"/>
        <family val="3"/>
        <charset val="128"/>
      </rPr>
      <t>op</t>
    </r>
    <r>
      <rPr>
        <sz val="12"/>
        <rFont val="ＭＳ Ｐゴシック"/>
        <family val="3"/>
      </rPr>
      <t>)</t>
    </r>
    <phoneticPr fontId="6"/>
  </si>
  <si>
    <r>
      <t>m</t>
    </r>
    <r>
      <rPr>
        <vertAlign val="superscript"/>
        <sz val="12"/>
        <rFont val="ＭＳ Ｐゴシック"/>
        <family val="3"/>
        <charset val="128"/>
      </rPr>
      <t>3</t>
    </r>
    <r>
      <rPr>
        <sz val="12"/>
        <rFont val="ＭＳ Ｐゴシック"/>
        <family val="3"/>
      </rPr>
      <t>/h(</t>
    </r>
    <r>
      <rPr>
        <sz val="12"/>
        <rFont val="ＭＳ Ｐゴシック"/>
        <family val="3"/>
        <charset val="128"/>
      </rPr>
      <t>op</t>
    </r>
    <r>
      <rPr>
        <sz val="12"/>
        <rFont val="ＭＳ Ｐゴシック"/>
        <family val="3"/>
      </rPr>
      <t>)</t>
    </r>
    <phoneticPr fontId="6"/>
  </si>
  <si>
    <r>
      <t>m</t>
    </r>
    <r>
      <rPr>
        <vertAlign val="superscript"/>
        <sz val="12"/>
        <rFont val="ＭＳ Ｐゴシック"/>
        <family val="3"/>
        <charset val="128"/>
      </rPr>
      <t>3</t>
    </r>
    <r>
      <rPr>
        <sz val="12"/>
        <rFont val="ＭＳ Ｐゴシック"/>
        <family val="3"/>
      </rPr>
      <t>/sec(</t>
    </r>
    <r>
      <rPr>
        <sz val="12"/>
        <rFont val="ＭＳ Ｐゴシック"/>
        <family val="3"/>
        <charset val="128"/>
      </rPr>
      <t>op</t>
    </r>
    <r>
      <rPr>
        <sz val="12"/>
        <rFont val="ＭＳ Ｐゴシック"/>
        <family val="3"/>
      </rPr>
      <t>)</t>
    </r>
    <phoneticPr fontId="6"/>
  </si>
  <si>
    <r>
      <t>２－２　　気体  m/sec → m</t>
    </r>
    <r>
      <rPr>
        <vertAlign val="superscript"/>
        <sz val="12"/>
        <rFont val="ＭＳ Ｐゴシック"/>
        <family val="3"/>
        <charset val="128"/>
      </rPr>
      <t>3</t>
    </r>
    <r>
      <rPr>
        <sz val="12"/>
        <rFont val="ＭＳ Ｐゴシック"/>
        <family val="3"/>
      </rPr>
      <t>/h</t>
    </r>
    <r>
      <rPr>
        <sz val="12"/>
        <rFont val="ＭＳ Ｐゴシック"/>
        <family val="3"/>
        <charset val="128"/>
      </rPr>
      <t xml:space="preserve"> </t>
    </r>
    <r>
      <rPr>
        <sz val="12"/>
        <rFont val="ＭＳ Ｐゴシック"/>
        <family val="3"/>
      </rPr>
      <t>(ntp)</t>
    </r>
    <phoneticPr fontId="6"/>
  </si>
  <si>
    <r>
      <t>m</t>
    </r>
    <r>
      <rPr>
        <vertAlign val="superscript"/>
        <sz val="12"/>
        <color indexed="10"/>
        <rFont val="ＭＳ Ｐゴシック"/>
        <family val="3"/>
        <charset val="128"/>
      </rPr>
      <t>3</t>
    </r>
    <r>
      <rPr>
        <sz val="12"/>
        <color indexed="10"/>
        <rFont val="ＭＳ Ｐゴシック"/>
        <family val="3"/>
      </rPr>
      <t>/h(ntp)</t>
    </r>
    <phoneticPr fontId="6"/>
  </si>
  <si>
    <r>
      <t>３－１　　気体  m</t>
    </r>
    <r>
      <rPr>
        <vertAlign val="superscript"/>
        <sz val="12"/>
        <rFont val="ＭＳ Ｐゴシック"/>
        <family val="3"/>
        <charset val="128"/>
      </rPr>
      <t>3</t>
    </r>
    <r>
      <rPr>
        <sz val="12"/>
        <rFont val="ＭＳ Ｐゴシック"/>
        <family val="3"/>
      </rPr>
      <t>/h</t>
    </r>
    <r>
      <rPr>
        <sz val="12"/>
        <rFont val="ＭＳ Ｐゴシック"/>
        <family val="3"/>
        <charset val="128"/>
      </rPr>
      <t xml:space="preserve"> </t>
    </r>
    <r>
      <rPr>
        <sz val="12"/>
        <rFont val="ＭＳ Ｐゴシック"/>
        <family val="3"/>
      </rPr>
      <t>(</t>
    </r>
    <r>
      <rPr>
        <sz val="12"/>
        <rFont val="ＭＳ Ｐゴシック"/>
        <family val="3"/>
        <charset val="128"/>
      </rPr>
      <t>op</t>
    </r>
    <r>
      <rPr>
        <sz val="12"/>
        <rFont val="ＭＳ Ｐゴシック"/>
        <family val="3"/>
      </rPr>
      <t>)　→　</t>
    </r>
    <r>
      <rPr>
        <sz val="12"/>
        <rFont val="ＭＳ Ｐゴシック"/>
        <family val="3"/>
        <charset val="128"/>
      </rPr>
      <t>m/sec</t>
    </r>
    <phoneticPr fontId="6"/>
  </si>
  <si>
    <r>
      <t>kg/m</t>
    </r>
    <r>
      <rPr>
        <vertAlign val="superscript"/>
        <sz val="12"/>
        <rFont val="ＭＳ Ｐゴシック"/>
        <family val="3"/>
        <charset val="128"/>
      </rPr>
      <t>3</t>
    </r>
    <r>
      <rPr>
        <sz val="12"/>
        <rFont val="ＭＳ Ｐゴシック"/>
        <family val="3"/>
        <charset val="128"/>
      </rPr>
      <t>(ntp)</t>
    </r>
    <phoneticPr fontId="6"/>
  </si>
  <si>
    <r>
      <t>m</t>
    </r>
    <r>
      <rPr>
        <vertAlign val="superscript"/>
        <sz val="12"/>
        <rFont val="ＭＳ Ｐゴシック"/>
        <family val="3"/>
        <charset val="128"/>
      </rPr>
      <t>3</t>
    </r>
    <r>
      <rPr>
        <sz val="12"/>
        <rFont val="ＭＳ Ｐゴシック"/>
        <family val="3"/>
      </rPr>
      <t>/</t>
    </r>
    <r>
      <rPr>
        <sz val="12"/>
        <rFont val="ＭＳ Ｐゴシック"/>
        <family val="3"/>
        <charset val="128"/>
      </rPr>
      <t>sec</t>
    </r>
    <r>
      <rPr>
        <sz val="12"/>
        <rFont val="ＭＳ Ｐゴシック"/>
        <family val="3"/>
      </rPr>
      <t>(</t>
    </r>
    <r>
      <rPr>
        <sz val="12"/>
        <rFont val="ＭＳ Ｐゴシック"/>
        <family val="3"/>
        <charset val="128"/>
      </rPr>
      <t>op</t>
    </r>
    <r>
      <rPr>
        <sz val="12"/>
        <rFont val="ＭＳ Ｐゴシック"/>
        <family val="3"/>
      </rPr>
      <t>)</t>
    </r>
    <phoneticPr fontId="6"/>
  </si>
  <si>
    <r>
      <t>３－２　　気体  m/sec → m</t>
    </r>
    <r>
      <rPr>
        <vertAlign val="superscript"/>
        <sz val="12"/>
        <rFont val="ＭＳ Ｐゴシック"/>
        <family val="3"/>
        <charset val="128"/>
      </rPr>
      <t>3</t>
    </r>
    <r>
      <rPr>
        <sz val="12"/>
        <rFont val="ＭＳ Ｐゴシック"/>
        <family val="3"/>
      </rPr>
      <t>/h</t>
    </r>
    <r>
      <rPr>
        <sz val="12"/>
        <rFont val="ＭＳ Ｐゴシック"/>
        <family val="3"/>
        <charset val="128"/>
      </rPr>
      <t xml:space="preserve"> </t>
    </r>
    <r>
      <rPr>
        <sz val="12"/>
        <rFont val="ＭＳ Ｐゴシック"/>
        <family val="3"/>
      </rPr>
      <t>(</t>
    </r>
    <r>
      <rPr>
        <sz val="12"/>
        <rFont val="ＭＳ Ｐゴシック"/>
        <family val="3"/>
        <charset val="128"/>
      </rPr>
      <t>op</t>
    </r>
    <r>
      <rPr>
        <sz val="12"/>
        <rFont val="ＭＳ Ｐゴシック"/>
        <family val="3"/>
      </rPr>
      <t>)</t>
    </r>
    <phoneticPr fontId="6"/>
  </si>
  <si>
    <r>
      <t>m</t>
    </r>
    <r>
      <rPr>
        <vertAlign val="superscript"/>
        <sz val="12"/>
        <color indexed="10"/>
        <rFont val="ＭＳ Ｐゴシック"/>
        <family val="3"/>
        <charset val="128"/>
      </rPr>
      <t>3</t>
    </r>
    <r>
      <rPr>
        <sz val="12"/>
        <color indexed="10"/>
        <rFont val="ＭＳ Ｐゴシック"/>
        <family val="3"/>
        <charset val="128"/>
      </rPr>
      <t>/h(op)</t>
    </r>
    <phoneticPr fontId="6"/>
  </si>
  <si>
    <r>
      <t>m</t>
    </r>
    <r>
      <rPr>
        <vertAlign val="superscript"/>
        <sz val="12"/>
        <rFont val="ＭＳ Ｐゴシック"/>
        <family val="3"/>
        <charset val="128"/>
      </rPr>
      <t>3</t>
    </r>
    <r>
      <rPr>
        <sz val="12"/>
        <rFont val="ＭＳ Ｐゴシック"/>
        <family val="3"/>
        <charset val="128"/>
      </rPr>
      <t>/h(ntp)</t>
    </r>
    <phoneticPr fontId="6"/>
  </si>
  <si>
    <r>
      <t>kg/m</t>
    </r>
    <r>
      <rPr>
        <vertAlign val="superscript"/>
        <sz val="12"/>
        <rFont val="ＭＳ Ｐゴシック"/>
        <family val="3"/>
        <charset val="128"/>
      </rPr>
      <t>3</t>
    </r>
    <phoneticPr fontId="6"/>
  </si>
  <si>
    <r>
      <t>c</t>
    </r>
    <r>
      <rPr>
        <sz val="12"/>
        <rFont val="ＭＳ Ｐゴシック"/>
        <family val="3"/>
        <charset val="128"/>
      </rPr>
      <t>m</t>
    </r>
    <r>
      <rPr>
        <vertAlign val="superscript"/>
        <sz val="12"/>
        <rFont val="ＭＳ Ｐゴシック"/>
        <family val="3"/>
        <charset val="128"/>
      </rPr>
      <t>2</t>
    </r>
    <phoneticPr fontId="6"/>
  </si>
  <si>
    <r>
      <t xml:space="preserve">kPa </t>
    </r>
    <r>
      <rPr>
        <sz val="12"/>
        <rFont val="ＭＳ Ｐゴシック"/>
        <family val="3"/>
        <charset val="128"/>
      </rPr>
      <t>(</t>
    </r>
    <r>
      <rPr>
        <sz val="12"/>
        <rFont val="ＭＳ Ｐゴシック"/>
        <family val="3"/>
      </rPr>
      <t>G</t>
    </r>
    <r>
      <rPr>
        <sz val="12"/>
        <rFont val="ＭＳ Ｐゴシック"/>
        <family val="3"/>
        <charset val="128"/>
      </rPr>
      <t>)</t>
    </r>
    <phoneticPr fontId="6"/>
  </si>
  <si>
    <r>
      <t>圧力入力は k</t>
    </r>
    <r>
      <rPr>
        <sz val="12"/>
        <rFont val="ＭＳ Ｐゴシック"/>
        <family val="3"/>
        <charset val="128"/>
      </rPr>
      <t>Pa(G) ゲージ圧で入力のこと。</t>
    </r>
    <rPh sb="0" eb="2">
      <t>アツリョク</t>
    </rPh>
    <rPh sb="2" eb="4">
      <t>ニュウリョク</t>
    </rPh>
    <rPh sb="16" eb="17">
      <t>アツ</t>
    </rPh>
    <rPh sb="18" eb="20">
      <t>ニュウリョク</t>
    </rPh>
    <phoneticPr fontId="6"/>
  </si>
  <si>
    <t>実際の配管内の流れが非定常流で流れている場合は流量、流速に誤差が生じる場合がありますのでご注意ください。</t>
    <rPh sb="0" eb="2">
      <t>ジッサイ</t>
    </rPh>
    <rPh sb="3" eb="5">
      <t>ハイカン</t>
    </rPh>
    <rPh sb="5" eb="6">
      <t>ナイ</t>
    </rPh>
    <rPh sb="7" eb="8">
      <t>ナガ</t>
    </rPh>
    <rPh sb="10" eb="11">
      <t>ヒ</t>
    </rPh>
    <rPh sb="11" eb="13">
      <t>テイジョウ</t>
    </rPh>
    <rPh sb="13" eb="14">
      <t>リュウ</t>
    </rPh>
    <rPh sb="15" eb="16">
      <t>ナガ</t>
    </rPh>
    <rPh sb="20" eb="22">
      <t>バアイ</t>
    </rPh>
    <rPh sb="23" eb="25">
      <t>リュウリョウ</t>
    </rPh>
    <rPh sb="26" eb="28">
      <t>リュウソク</t>
    </rPh>
    <rPh sb="29" eb="31">
      <t>ゴサ</t>
    </rPh>
    <rPh sb="32" eb="33">
      <t>ショウ</t>
    </rPh>
    <rPh sb="35" eb="37">
      <t>バアイ</t>
    </rPh>
    <rPh sb="45" eb="47">
      <t>チュウイ</t>
    </rPh>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</si>
</sst>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000"/>
    <numFmt numFmtId="177" formatCode="0.000"/>
    <numFmt numFmtId="178" formatCode="#,##0.0000000"/>
    <numFmt numFmtId="179" formatCode="#,##0.000000"/>
    <numFmt numFmtId="180" formatCode="0.000000_);[Red]\(0.000000\)"/>
    <numFmt numFmtId="181" formatCode="#,##0.000000_ "/>
    <numFmt numFmtId="182" formatCode="#,##0.000000_);[Red]\(#,##0.000000\)"/>
  </numFmts>
  <fonts count="13" x14ac:knownFonts="1">
    <font>
      <sz val="12"/>
      <name val="Arial"/>
      <family val="2"/>
    </font>
    <font>
      <sz val="12"/>
      <name val="ＭＳ Ｐゴシック"/>
      <family val="3"/>
    </font>
    <font>
      <sz val="12"/>
      <color indexed="14"/>
      <name val="ＭＳ Ｐゴシック"/>
      <family val="3"/>
    </font>
    <font>
      <sz val="12"/>
      <name val="ＭＳ Ｐゴシック"/>
      <family val="3"/>
    </font>
    <font>
      <sz val="12"/>
      <color indexed="10"/>
      <name val="ＭＳ Ｐゴシック"/>
      <family val="3"/>
    </font>
    <font>
      <sz val="12"/>
      <color indexed="12"/>
      <name val="ＭＳ Ｐゴシック"/>
      <family val="3"/>
    </font>
    <font>
      <sz val="6"/>
      <name val="ＭＳ Ｐゴシック"/>
      <family val="3"/>
      <charset val="128"/>
    </font>
    <font>
      <sz val="12"/>
      <name val="ＭＳ Ｐゴシック"/>
      <family val="3"/>
      <charset val="128"/>
    </font>
    <font>
      <sz val="12"/>
      <color indexed="10"/>
      <name val="ＭＳ Ｐゴシック"/>
      <family val="3"/>
      <charset val="128"/>
    </font>
    <font>
      <sz val="10"/>
      <name val="ＭＳ Ｐゴシック"/>
      <family val="3"/>
      <charset val="128"/>
    </font>
    <font>
      <sz val="10"/>
      <name val="ＭＳ Ｐゴシック"/>
      <family val="3"/>
      <charset val="128"/>
    </font>
    <font>
      <vertAlign val="superscript"/>
      <sz val="12"/>
      <name val="ＭＳ Ｐゴシック"/>
      <family val="3"/>
      <charset val="128"/>
    </font>
    <font>
      <vertAlign val="superscript"/>
      <sz val="12"/>
      <color indexed="10"/>
      <name val="ＭＳ Ｐゴシック"/>
      <family val="3"/>
      <charset val="128"/>
    </font>
  </fonts>
  <fills count="3">
    <fill>
      <patternFill patternType="none"/>
    </fill>
    <fill>
      <patternFill patternType="gray125"/>
    </fill>
    <fill>
      <patternFill patternType="solid">
        <fgColor indexed="13"/>
        <bgColor indexed="64"/>
      </patternFill>
    </fill>
  </fills>
  <borders count="10">
    <border>
      <left/>
      <right/>
      <top/>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8"/>
      </top>
      <bottom/>
      <diagonal/>
    </border>
  </borders>
  <cellStyleXfs count="1">
    <xf numFmtId="0" fontId="0" fillId="0" borderId="0"/>
  </cellStyleXfs>
  <cellXfs count="55">
    <xf numFmtId="0" fontId="0" fillId="0" borderId="0" xfId="0"/>
    <xf numFmtId="0" fontId="1" fillId="0" borderId="0" xfId="0" applyNumberFormat="1" applyFont="1" applyAlignment="1"/>
    <xf numFmtId="0" fontId="2" fillId="0" borderId="0" xfId="0" applyNumberFormat="1" applyFont="1" applyAlignment="1"/>
    <xf numFmtId="0" fontId="3" fillId="0" borderId="0" xfId="0" applyNumberFormat="1" applyFont="1" applyAlignment="1"/>
    <xf numFmtId="176" fontId="3" fillId="0" borderId="0" xfId="0" applyNumberFormat="1" applyFont="1" applyAlignment="1"/>
    <xf numFmtId="177" fontId="3" fillId="0" borderId="0" xfId="0" applyNumberFormat="1" applyFont="1" applyAlignment="1"/>
    <xf numFmtId="0" fontId="4" fillId="0" borderId="1" xfId="0" applyNumberFormat="1" applyFont="1" applyBorder="1" applyAlignment="1"/>
    <xf numFmtId="0" fontId="4" fillId="0" borderId="1" xfId="0" applyNumberFormat="1" applyFont="1" applyBorder="1" applyAlignment="1">
      <alignment horizontal="center"/>
    </xf>
    <xf numFmtId="0" fontId="1" fillId="0" borderId="1" xfId="0" applyNumberFormat="1" applyFont="1" applyBorder="1" applyAlignment="1"/>
    <xf numFmtId="176" fontId="3" fillId="0" borderId="1" xfId="0" applyNumberFormat="1" applyFont="1" applyBorder="1" applyAlignment="1"/>
    <xf numFmtId="178" fontId="3" fillId="0" borderId="1" xfId="0" applyNumberFormat="1" applyFont="1" applyBorder="1" applyAlignment="1"/>
    <xf numFmtId="178" fontId="4" fillId="0" borderId="1" xfId="0" applyNumberFormat="1" applyFont="1" applyBorder="1" applyAlignment="1"/>
    <xf numFmtId="0" fontId="7" fillId="0" borderId="1" xfId="0" applyNumberFormat="1" applyFont="1" applyBorder="1" applyAlignment="1">
      <alignment horizontal="center"/>
    </xf>
    <xf numFmtId="0" fontId="8" fillId="0" borderId="1" xfId="0" applyNumberFormat="1" applyFont="1" applyBorder="1" applyAlignment="1">
      <alignment horizontal="center"/>
    </xf>
    <xf numFmtId="0" fontId="1" fillId="0" borderId="0" xfId="0" applyNumberFormat="1" applyFont="1" applyBorder="1"/>
    <xf numFmtId="0" fontId="3" fillId="0" borderId="0" xfId="0" applyNumberFormat="1" applyFont="1" applyBorder="1" applyAlignment="1"/>
    <xf numFmtId="0" fontId="3" fillId="0" borderId="0" xfId="0" applyNumberFormat="1" applyFont="1" applyBorder="1" applyAlignment="1">
      <alignment horizontal="center"/>
    </xf>
    <xf numFmtId="178" fontId="3" fillId="0" borderId="0" xfId="0" applyNumberFormat="1" applyFont="1" applyBorder="1" applyAlignment="1"/>
    <xf numFmtId="0" fontId="3" fillId="0" borderId="2" xfId="0" applyNumberFormat="1" applyFont="1" applyBorder="1" applyAlignment="1"/>
    <xf numFmtId="0" fontId="1" fillId="0" borderId="2" xfId="0" applyNumberFormat="1" applyFont="1" applyBorder="1" applyAlignment="1"/>
    <xf numFmtId="176" fontId="3" fillId="0" borderId="2" xfId="0" applyNumberFormat="1" applyFont="1" applyBorder="1" applyAlignment="1"/>
    <xf numFmtId="0" fontId="3" fillId="0" borderId="2" xfId="0" applyNumberFormat="1" applyFont="1" applyBorder="1" applyAlignment="1">
      <alignment horizontal="center"/>
    </xf>
    <xf numFmtId="0" fontId="5" fillId="0" borderId="0" xfId="0" applyNumberFormat="1" applyFont="1" applyAlignment="1">
      <alignment horizontal="right"/>
    </xf>
    <xf numFmtId="178" fontId="4" fillId="0" borderId="0" xfId="0" applyNumberFormat="1" applyFont="1" applyBorder="1" applyAlignment="1"/>
    <xf numFmtId="0" fontId="3" fillId="0" borderId="1" xfId="0" applyNumberFormat="1" applyFont="1" applyBorder="1" applyAlignment="1"/>
    <xf numFmtId="0" fontId="1" fillId="0" borderId="1" xfId="0" applyNumberFormat="1" applyFont="1" applyBorder="1"/>
    <xf numFmtId="0" fontId="3" fillId="0" borderId="1" xfId="0" applyNumberFormat="1" applyFont="1" applyBorder="1" applyAlignment="1">
      <alignment horizontal="center"/>
    </xf>
    <xf numFmtId="0" fontId="3" fillId="0" borderId="3" xfId="0" applyNumberFormat="1" applyFont="1" applyBorder="1" applyAlignment="1"/>
    <xf numFmtId="0" fontId="1" fillId="0" borderId="4" xfId="0" applyNumberFormat="1" applyFont="1" applyBorder="1"/>
    <xf numFmtId="0" fontId="1" fillId="0" borderId="5" xfId="0" applyNumberFormat="1" applyFont="1" applyBorder="1"/>
    <xf numFmtId="176" fontId="3" fillId="0" borderId="5" xfId="0" applyNumberFormat="1" applyFont="1" applyBorder="1" applyAlignment="1"/>
    <xf numFmtId="0" fontId="3" fillId="0" borderId="6" xfId="0" applyNumberFormat="1" applyFont="1" applyBorder="1" applyAlignment="1"/>
    <xf numFmtId="0" fontId="1" fillId="0" borderId="7" xfId="0" applyNumberFormat="1" applyFont="1" applyBorder="1" applyAlignment="1"/>
    <xf numFmtId="176" fontId="3" fillId="0" borderId="8" xfId="0" applyNumberFormat="1" applyFont="1" applyBorder="1" applyAlignment="1"/>
    <xf numFmtId="0" fontId="9" fillId="0" borderId="0" xfId="0" applyNumberFormat="1" applyFont="1" applyBorder="1" applyAlignment="1">
      <alignment horizontal="right"/>
    </xf>
    <xf numFmtId="0" fontId="10" fillId="0" borderId="0" xfId="0" applyNumberFormat="1" applyFont="1" applyBorder="1" applyAlignment="1">
      <alignment horizontal="right"/>
    </xf>
    <xf numFmtId="177" fontId="3" fillId="0" borderId="1" xfId="0" applyNumberFormat="1" applyFont="1" applyBorder="1" applyAlignment="1"/>
    <xf numFmtId="182" fontId="5" fillId="2" borderId="1" xfId="0" applyNumberFormat="1" applyFont="1" applyFill="1" applyBorder="1" applyAlignment="1" applyProtection="1">
      <protection locked="0"/>
    </xf>
    <xf numFmtId="181" fontId="5" fillId="2" borderId="1" xfId="0" applyNumberFormat="1" applyFont="1" applyFill="1" applyBorder="1" applyAlignment="1" applyProtection="1">
      <protection locked="0"/>
    </xf>
    <xf numFmtId="181" fontId="5" fillId="2" borderId="2" xfId="0" applyNumberFormat="1" applyFont="1" applyFill="1" applyBorder="1" applyAlignment="1" applyProtection="1">
      <protection locked="0"/>
    </xf>
    <xf numFmtId="180" fontId="3" fillId="0" borderId="1" xfId="0" applyNumberFormat="1" applyFont="1" applyBorder="1" applyAlignment="1" applyProtection="1">
      <protection hidden="1"/>
    </xf>
    <xf numFmtId="180" fontId="4" fillId="0" borderId="1" xfId="0" applyNumberFormat="1" applyFont="1" applyBorder="1" applyAlignment="1" applyProtection="1">
      <protection hidden="1"/>
    </xf>
    <xf numFmtId="180" fontId="1" fillId="0" borderId="1" xfId="0" applyNumberFormat="1" applyFont="1" applyBorder="1" applyAlignment="1" applyProtection="1">
      <protection hidden="1"/>
    </xf>
    <xf numFmtId="182" fontId="4" fillId="0" borderId="1" xfId="0" applyNumberFormat="1" applyFont="1" applyBorder="1" applyAlignment="1" applyProtection="1">
      <protection hidden="1"/>
    </xf>
    <xf numFmtId="179" fontId="3" fillId="0" borderId="1" xfId="0" applyNumberFormat="1" applyFont="1" applyBorder="1" applyAlignment="1" applyProtection="1">
      <protection hidden="1"/>
    </xf>
    <xf numFmtId="179" fontId="8" fillId="0" borderId="1" xfId="0" applyNumberFormat="1" applyFont="1" applyBorder="1" applyAlignment="1" applyProtection="1">
      <protection hidden="1"/>
    </xf>
    <xf numFmtId="182" fontId="8" fillId="0" borderId="1" xfId="0" applyNumberFormat="1" applyFont="1" applyBorder="1" applyAlignment="1" applyProtection="1">
      <protection hidden="1"/>
    </xf>
    <xf numFmtId="180" fontId="7" fillId="0" borderId="1" xfId="0" applyNumberFormat="1" applyFont="1" applyBorder="1" applyAlignment="1" applyProtection="1">
      <protection hidden="1"/>
    </xf>
    <xf numFmtId="179" fontId="3" fillId="0" borderId="2" xfId="0" applyNumberFormat="1" applyFont="1" applyBorder="1" applyAlignment="1" applyProtection="1">
      <protection hidden="1"/>
    </xf>
    <xf numFmtId="179" fontId="4" fillId="0" borderId="2" xfId="0" applyNumberFormat="1" applyFont="1" applyBorder="1" applyAlignment="1" applyProtection="1">
      <protection hidden="1"/>
    </xf>
    <xf numFmtId="181" fontId="4" fillId="0" borderId="2" xfId="0" applyNumberFormat="1" applyFont="1" applyBorder="1" applyAlignment="1" applyProtection="1">
      <protection hidden="1"/>
    </xf>
    <xf numFmtId="0" fontId="1" fillId="0" borderId="0" xfId="0" applyNumberFormat="1" applyFont="1" applyAlignment="1">
      <alignment horizontal="right"/>
    </xf>
    <xf numFmtId="0" fontId="0" fillId="0" borderId="0" xfId="0" applyBorder="1" applyAlignment="1">
      <alignment horizontal="right"/>
    </xf>
    <xf numFmtId="0" fontId="10" fillId="0" borderId="9" xfId="0" applyNumberFormat="1" applyFont="1" applyBorder="1" applyAlignment="1">
      <alignment horizontal="right"/>
    </xf>
    <xf numFmtId="0" fontId="9" fillId="0" borderId="9" xfId="0" applyNumberFormat="1" applyFont="1" applyBorder="1" applyAlignment="1">
      <alignment horizontal="right"/>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70"/>
  <sheetViews>
    <sheetView showGridLines="0" showRowColHeaders="0" tabSelected="1" zoomScale="87" zoomScaleNormal="87" workbookViewId="0">
      <selection activeCell="J7" sqref="J7"/>
    </sheetView>
  </sheetViews>
  <sheetFormatPr defaultColWidth="0" defaultRowHeight="14.25" zeroHeight="1" x14ac:dyDescent="0.15"/>
  <cols>
    <col min="1" max="1" width="3.77734375" style="1" customWidth="1"/>
    <col min="2" max="2" width="4.6640625" style="1" customWidth="1"/>
    <col min="3" max="3" width="14.33203125" style="1" customWidth="1"/>
    <col min="4" max="4" width="12.77734375" style="1" customWidth="1"/>
    <col min="5" max="5" width="13.6640625" style="1" customWidth="1"/>
    <col min="6" max="6" width="6.109375" style="1" customWidth="1"/>
    <col min="7" max="7" width="4.88671875" style="1" customWidth="1"/>
    <col min="8" max="8" width="12.6640625" style="1" customWidth="1"/>
    <col min="9" max="9" width="10.88671875" style="1" customWidth="1"/>
    <col min="10" max="10" width="14.44140625" style="1" customWidth="1"/>
    <col min="11" max="11" width="2.5546875" style="1" customWidth="1"/>
    <col min="12" max="16384" width="10.6640625" style="1" hidden="1"/>
  </cols>
  <sheetData>
    <row r="1" spans="1:10" ht="15" x14ac:dyDescent="0.2">
      <c r="B1" s="1" t="s">
        <v>31</v>
      </c>
      <c r="I1" s="51" t="s">
        <v>30</v>
      </c>
      <c r="J1" s="52"/>
    </row>
    <row r="2" spans="1:10" x14ac:dyDescent="0.15"/>
    <row r="3" spans="1:10" x14ac:dyDescent="0.15">
      <c r="A3" s="2"/>
      <c r="B3" s="2" t="s">
        <v>21</v>
      </c>
      <c r="C3" s="3"/>
      <c r="E3" s="22" t="s">
        <v>43</v>
      </c>
      <c r="G3" s="2" t="s">
        <v>29</v>
      </c>
      <c r="J3" s="22" t="s">
        <v>43</v>
      </c>
    </row>
    <row r="4" spans="1:10" x14ac:dyDescent="0.15"/>
    <row r="5" spans="1:10" ht="16.5" x14ac:dyDescent="0.15">
      <c r="B5" s="27" t="s">
        <v>44</v>
      </c>
      <c r="C5" s="28"/>
      <c r="D5" s="28"/>
      <c r="E5" s="29"/>
      <c r="F5" s="14"/>
      <c r="G5" s="27" t="s">
        <v>48</v>
      </c>
      <c r="H5" s="28"/>
      <c r="I5" s="28"/>
      <c r="J5" s="29"/>
    </row>
    <row r="6" spans="1:10" ht="16.5" x14ac:dyDescent="0.15">
      <c r="B6" s="25"/>
      <c r="C6" s="24" t="s">
        <v>8</v>
      </c>
      <c r="D6" s="26" t="s">
        <v>45</v>
      </c>
      <c r="E6" s="37">
        <v>100</v>
      </c>
      <c r="F6" s="14"/>
      <c r="G6" s="25"/>
      <c r="H6" s="24" t="s">
        <v>10</v>
      </c>
      <c r="I6" s="26" t="s">
        <v>15</v>
      </c>
      <c r="J6" s="37">
        <v>3.5367769999999998</v>
      </c>
    </row>
    <row r="7" spans="1:10" x14ac:dyDescent="0.15">
      <c r="B7" s="25"/>
      <c r="C7" s="24" t="s">
        <v>9</v>
      </c>
      <c r="D7" s="26" t="s">
        <v>14</v>
      </c>
      <c r="E7" s="37">
        <v>100</v>
      </c>
      <c r="F7" s="14"/>
      <c r="G7" s="25"/>
      <c r="H7" s="24" t="s">
        <v>9</v>
      </c>
      <c r="I7" s="26" t="s">
        <v>14</v>
      </c>
      <c r="J7" s="37">
        <v>100</v>
      </c>
    </row>
    <row r="8" spans="1:10" ht="16.5" x14ac:dyDescent="0.15">
      <c r="B8" s="25"/>
      <c r="C8" s="24" t="s">
        <v>8</v>
      </c>
      <c r="D8" s="26" t="s">
        <v>46</v>
      </c>
      <c r="E8" s="40">
        <f>E6/3600</f>
        <v>2.7777777777777776E-2</v>
      </c>
      <c r="F8" s="14"/>
      <c r="G8" s="25"/>
      <c r="H8" s="24" t="s">
        <v>16</v>
      </c>
      <c r="I8" s="26" t="s">
        <v>47</v>
      </c>
      <c r="J8" s="42">
        <f>(J7/1000)^2*PI()/4</f>
        <v>7.8539816339744835E-3</v>
      </c>
    </row>
    <row r="9" spans="1:10" ht="16.5" x14ac:dyDescent="0.15">
      <c r="B9" s="25"/>
      <c r="C9" s="24" t="s">
        <v>16</v>
      </c>
      <c r="D9" s="26" t="s">
        <v>47</v>
      </c>
      <c r="E9" s="40">
        <f>(E7/1000)^2*PI()/4</f>
        <v>7.8539816339744835E-3</v>
      </c>
      <c r="F9" s="14"/>
      <c r="G9" s="25"/>
      <c r="H9" s="6" t="s">
        <v>8</v>
      </c>
      <c r="I9" s="7" t="s">
        <v>49</v>
      </c>
      <c r="J9" s="43">
        <f>J8*J6*3600</f>
        <v>100.00001376526814</v>
      </c>
    </row>
    <row r="10" spans="1:10" x14ac:dyDescent="0.15">
      <c r="B10" s="25"/>
      <c r="C10" s="6" t="s">
        <v>10</v>
      </c>
      <c r="D10" s="7" t="s">
        <v>15</v>
      </c>
      <c r="E10" s="41">
        <f>E8/E9</f>
        <v>3.5367765131532294</v>
      </c>
      <c r="F10" s="14"/>
      <c r="G10" s="8"/>
      <c r="H10" s="6" t="s">
        <v>8</v>
      </c>
      <c r="I10" s="7" t="s">
        <v>32</v>
      </c>
      <c r="J10" s="43">
        <f>+J9*1000/60</f>
        <v>1666.6668960878021</v>
      </c>
    </row>
    <row r="11" spans="1:10" x14ac:dyDescent="0.15">
      <c r="B11" s="54" t="s">
        <v>33</v>
      </c>
      <c r="C11" s="54"/>
      <c r="D11" s="54"/>
      <c r="E11" s="54"/>
      <c r="G11" s="53" t="s">
        <v>33</v>
      </c>
      <c r="H11" s="53"/>
      <c r="I11" s="53"/>
      <c r="J11" s="53"/>
    </row>
    <row r="12" spans="1:10" x14ac:dyDescent="0.15">
      <c r="B12" s="34"/>
      <c r="C12" s="34"/>
      <c r="D12" s="34"/>
      <c r="E12" s="34"/>
      <c r="G12" s="35"/>
      <c r="H12" s="35"/>
      <c r="I12" s="35"/>
      <c r="J12" s="35"/>
    </row>
    <row r="13" spans="1:10" x14ac:dyDescent="0.15">
      <c r="B13" s="34"/>
      <c r="C13" s="34"/>
      <c r="D13" s="34"/>
      <c r="E13" s="34"/>
      <c r="G13" s="35"/>
      <c r="H13" s="35"/>
      <c r="I13" s="35"/>
      <c r="J13" s="35"/>
    </row>
    <row r="14" spans="1:10" x14ac:dyDescent="0.15">
      <c r="B14" s="27" t="s">
        <v>34</v>
      </c>
      <c r="C14" s="28"/>
      <c r="D14" s="28"/>
      <c r="E14" s="29"/>
      <c r="F14" s="14"/>
      <c r="G14" s="27" t="s">
        <v>35</v>
      </c>
      <c r="H14" s="28"/>
      <c r="I14" s="28"/>
      <c r="J14" s="29"/>
    </row>
    <row r="15" spans="1:10" x14ac:dyDescent="0.15">
      <c r="B15" s="25"/>
      <c r="C15" s="24" t="s">
        <v>8</v>
      </c>
      <c r="D15" s="26" t="s">
        <v>36</v>
      </c>
      <c r="E15" s="37">
        <v>1000</v>
      </c>
      <c r="F15" s="14"/>
      <c r="G15" s="25"/>
      <c r="H15" s="24" t="s">
        <v>10</v>
      </c>
      <c r="I15" s="26" t="s">
        <v>15</v>
      </c>
      <c r="J15" s="37">
        <v>2.1220659999999998</v>
      </c>
    </row>
    <row r="16" spans="1:10" x14ac:dyDescent="0.15">
      <c r="B16" s="25"/>
      <c r="C16" s="24" t="s">
        <v>9</v>
      </c>
      <c r="D16" s="26" t="s">
        <v>14</v>
      </c>
      <c r="E16" s="37">
        <v>100</v>
      </c>
      <c r="F16" s="14"/>
      <c r="G16" s="25"/>
      <c r="H16" s="24" t="s">
        <v>9</v>
      </c>
      <c r="I16" s="26" t="s">
        <v>14</v>
      </c>
      <c r="J16" s="37">
        <v>100</v>
      </c>
    </row>
    <row r="17" spans="2:11" ht="16.5" x14ac:dyDescent="0.15">
      <c r="B17" s="25"/>
      <c r="C17" s="24" t="s">
        <v>8</v>
      </c>
      <c r="D17" s="26" t="s">
        <v>37</v>
      </c>
      <c r="E17" s="40">
        <f>+E15/60</f>
        <v>16.666666666666668</v>
      </c>
      <c r="F17" s="14"/>
      <c r="G17" s="25"/>
      <c r="H17" s="24" t="s">
        <v>16</v>
      </c>
      <c r="I17" s="26" t="s">
        <v>47</v>
      </c>
      <c r="J17" s="42">
        <f>(J16/1000)^2*PI()/4</f>
        <v>7.8539816339744835E-3</v>
      </c>
    </row>
    <row r="18" spans="2:11" ht="16.5" x14ac:dyDescent="0.15">
      <c r="B18" s="25"/>
      <c r="C18" s="24" t="s">
        <v>16</v>
      </c>
      <c r="D18" s="26" t="s">
        <v>47</v>
      </c>
      <c r="E18" s="40">
        <f>(E16/1000)^2*PI()/4</f>
        <v>7.8539816339744835E-3</v>
      </c>
      <c r="F18" s="14"/>
      <c r="G18" s="25"/>
      <c r="H18" s="6" t="s">
        <v>8</v>
      </c>
      <c r="I18" s="7" t="s">
        <v>38</v>
      </c>
      <c r="J18" s="43">
        <f>J17*J15*1000*3600</f>
        <v>60000.002604294103</v>
      </c>
    </row>
    <row r="19" spans="2:11" x14ac:dyDescent="0.15">
      <c r="B19" s="25"/>
      <c r="C19" s="6" t="s">
        <v>10</v>
      </c>
      <c r="D19" s="7" t="s">
        <v>15</v>
      </c>
      <c r="E19" s="41">
        <f>E17/1000/E18</f>
        <v>2.1220659078919377</v>
      </c>
      <c r="F19" s="14"/>
      <c r="G19" s="8"/>
      <c r="H19" s="6" t="s">
        <v>8</v>
      </c>
      <c r="I19" s="7" t="s">
        <v>32</v>
      </c>
      <c r="J19" s="43">
        <f>+J18/60</f>
        <v>1000.0000434049017</v>
      </c>
    </row>
    <row r="20" spans="2:11" x14ac:dyDescent="0.15">
      <c r="B20" s="34"/>
      <c r="C20" s="34"/>
      <c r="D20" s="34"/>
      <c r="E20" s="34"/>
      <c r="G20" s="35"/>
      <c r="H20" s="35"/>
      <c r="I20" s="35"/>
      <c r="J20" s="35"/>
    </row>
    <row r="21" spans="2:11" x14ac:dyDescent="0.15">
      <c r="E21" s="4"/>
    </row>
    <row r="22" spans="2:11" ht="16.5" x14ac:dyDescent="0.15">
      <c r="B22" s="27" t="s">
        <v>51</v>
      </c>
      <c r="C22" s="28"/>
      <c r="D22" s="28"/>
      <c r="E22" s="30"/>
      <c r="F22" s="14"/>
      <c r="G22" s="27" t="s">
        <v>57</v>
      </c>
      <c r="H22" s="28"/>
      <c r="I22" s="28"/>
      <c r="J22" s="30"/>
      <c r="K22" s="14"/>
    </row>
    <row r="23" spans="2:11" ht="16.5" x14ac:dyDescent="0.15">
      <c r="B23" s="25"/>
      <c r="C23" s="24" t="s">
        <v>0</v>
      </c>
      <c r="D23" s="26" t="s">
        <v>52</v>
      </c>
      <c r="E23" s="38">
        <v>1000</v>
      </c>
      <c r="F23" s="14"/>
      <c r="G23" s="25"/>
      <c r="H23" s="24" t="s">
        <v>10</v>
      </c>
      <c r="I23" s="26" t="s">
        <v>15</v>
      </c>
      <c r="J23" s="38">
        <v>19.101019999999998</v>
      </c>
      <c r="K23" s="14"/>
    </row>
    <row r="24" spans="2:11" ht="16.5" x14ac:dyDescent="0.15">
      <c r="B24" s="25"/>
      <c r="C24" s="24" t="s">
        <v>1</v>
      </c>
      <c r="D24" s="26" t="s">
        <v>53</v>
      </c>
      <c r="E24" s="38">
        <v>1.2929999999999999</v>
      </c>
      <c r="F24" s="14"/>
      <c r="G24" s="25"/>
      <c r="H24" s="24" t="s">
        <v>1</v>
      </c>
      <c r="I24" s="26" t="s">
        <v>53</v>
      </c>
      <c r="J24" s="38">
        <v>1.2929999999999999</v>
      </c>
      <c r="K24" s="14"/>
    </row>
    <row r="25" spans="2:11" x14ac:dyDescent="0.15">
      <c r="B25" s="25"/>
      <c r="C25" s="24" t="s">
        <v>2</v>
      </c>
      <c r="D25" s="26" t="s">
        <v>4</v>
      </c>
      <c r="E25" s="38">
        <v>20</v>
      </c>
      <c r="F25" s="14"/>
      <c r="G25" s="25"/>
      <c r="H25" s="24" t="s">
        <v>2</v>
      </c>
      <c r="I25" s="26" t="s">
        <v>4</v>
      </c>
      <c r="J25" s="38">
        <v>20</v>
      </c>
      <c r="K25" s="14"/>
    </row>
    <row r="26" spans="2:11" x14ac:dyDescent="0.15">
      <c r="B26" s="25"/>
      <c r="C26" s="24" t="s">
        <v>3</v>
      </c>
      <c r="D26" s="26" t="s">
        <v>67</v>
      </c>
      <c r="E26" s="38">
        <v>100</v>
      </c>
      <c r="F26" s="14"/>
      <c r="G26" s="25"/>
      <c r="H26" s="24" t="s">
        <v>3</v>
      </c>
      <c r="I26" s="26" t="s">
        <v>67</v>
      </c>
      <c r="J26" s="38">
        <v>100</v>
      </c>
      <c r="K26" s="14"/>
    </row>
    <row r="27" spans="2:11" x14ac:dyDescent="0.15">
      <c r="B27" s="25"/>
      <c r="C27" s="24" t="s">
        <v>9</v>
      </c>
      <c r="D27" s="26" t="s">
        <v>14</v>
      </c>
      <c r="E27" s="38">
        <v>100</v>
      </c>
      <c r="F27" s="14"/>
      <c r="G27" s="25"/>
      <c r="H27" s="24" t="s">
        <v>9</v>
      </c>
      <c r="I27" s="26" t="s">
        <v>14</v>
      </c>
      <c r="J27" s="38">
        <v>100</v>
      </c>
      <c r="K27" s="14"/>
    </row>
    <row r="28" spans="2:11" x14ac:dyDescent="0.15">
      <c r="B28" s="25"/>
      <c r="C28" s="25"/>
      <c r="D28" s="25"/>
      <c r="E28" s="9"/>
      <c r="F28" s="14"/>
      <c r="G28" s="25"/>
      <c r="H28" s="25"/>
      <c r="I28" s="25"/>
      <c r="J28" s="9"/>
      <c r="K28" s="14"/>
    </row>
    <row r="29" spans="2:11" ht="16.5" x14ac:dyDescent="0.15">
      <c r="B29" s="25"/>
      <c r="C29" s="24" t="s">
        <v>11</v>
      </c>
      <c r="D29" s="26" t="s">
        <v>5</v>
      </c>
      <c r="E29" s="40">
        <f>E23*E24</f>
        <v>1293</v>
      </c>
      <c r="F29" s="14"/>
      <c r="G29" s="25"/>
      <c r="H29" s="24" t="s">
        <v>19</v>
      </c>
      <c r="I29" s="26" t="s">
        <v>54</v>
      </c>
      <c r="J29" s="40">
        <f>J24*273.2/(273.2+J25)*(101.3+J26)/101.3</f>
        <v>2.394140224826236</v>
      </c>
      <c r="K29" s="14"/>
    </row>
    <row r="30" spans="2:11" ht="16.5" x14ac:dyDescent="0.15">
      <c r="B30" s="25"/>
      <c r="C30" s="24" t="s">
        <v>17</v>
      </c>
      <c r="D30" s="26" t="s">
        <v>54</v>
      </c>
      <c r="E30" s="40">
        <f>E24*273.2/(273.2+E25)*(101.3+E26)/101.3</f>
        <v>2.394140224826236</v>
      </c>
      <c r="F30" s="14"/>
      <c r="G30" s="25"/>
      <c r="H30" s="24" t="s">
        <v>18</v>
      </c>
      <c r="I30" s="26" t="s">
        <v>55</v>
      </c>
      <c r="J30" s="40">
        <f>J23*J33*3600</f>
        <v>540.06861697264537</v>
      </c>
      <c r="K30" s="14"/>
    </row>
    <row r="31" spans="2:11" ht="16.5" x14ac:dyDescent="0.15">
      <c r="B31" s="25"/>
      <c r="C31" s="24" t="s">
        <v>18</v>
      </c>
      <c r="D31" s="26" t="s">
        <v>55</v>
      </c>
      <c r="E31" s="40">
        <f>E23*E24/E30</f>
        <v>540.06861694738222</v>
      </c>
      <c r="F31" s="14"/>
      <c r="G31" s="25"/>
      <c r="H31" s="24" t="s">
        <v>18</v>
      </c>
      <c r="I31" s="26" t="s">
        <v>56</v>
      </c>
      <c r="J31" s="40">
        <f>J30/3600</f>
        <v>0.15001906027017928</v>
      </c>
      <c r="K31" s="14"/>
    </row>
    <row r="32" spans="2:11" ht="16.5" x14ac:dyDescent="0.15">
      <c r="B32" s="25"/>
      <c r="C32" s="24" t="s">
        <v>18</v>
      </c>
      <c r="D32" s="26" t="s">
        <v>56</v>
      </c>
      <c r="E32" s="40">
        <f>E31/3600</f>
        <v>0.15001906026316172</v>
      </c>
      <c r="F32" s="14"/>
      <c r="G32" s="25"/>
      <c r="H32" s="6" t="s">
        <v>0</v>
      </c>
      <c r="I32" s="7" t="s">
        <v>58</v>
      </c>
      <c r="J32" s="43">
        <f>J30*J29/J24</f>
        <v>1000.0000000467777</v>
      </c>
      <c r="K32" s="14"/>
    </row>
    <row r="33" spans="2:11" ht="16.5" x14ac:dyDescent="0.15">
      <c r="B33" s="25"/>
      <c r="C33" s="24" t="s">
        <v>16</v>
      </c>
      <c r="D33" s="26" t="s">
        <v>47</v>
      </c>
      <c r="E33" s="40">
        <f>(E27/1000)^2*PI()/4</f>
        <v>7.8539816339744835E-3</v>
      </c>
      <c r="F33" s="14"/>
      <c r="G33" s="25"/>
      <c r="H33" s="24" t="s">
        <v>16</v>
      </c>
      <c r="I33" s="26" t="s">
        <v>47</v>
      </c>
      <c r="J33" s="40">
        <f>(J27/1000)^2*PI()/4</f>
        <v>7.8539816339744835E-3</v>
      </c>
      <c r="K33" s="14"/>
    </row>
    <row r="34" spans="2:11" ht="16.5" x14ac:dyDescent="0.15">
      <c r="B34" s="25"/>
      <c r="C34" s="24" t="s">
        <v>16</v>
      </c>
      <c r="D34" s="26" t="s">
        <v>50</v>
      </c>
      <c r="E34" s="40">
        <f>E33*10^4</f>
        <v>78.539816339744831</v>
      </c>
      <c r="F34" s="14"/>
      <c r="G34" s="25"/>
      <c r="H34" s="24" t="s">
        <v>16</v>
      </c>
      <c r="I34" s="26" t="s">
        <v>50</v>
      </c>
      <c r="J34" s="40">
        <f>J33*10^4</f>
        <v>78.539816339744831</v>
      </c>
      <c r="K34" s="14"/>
    </row>
    <row r="35" spans="2:11" x14ac:dyDescent="0.15">
      <c r="B35" s="25"/>
      <c r="C35" s="6" t="s">
        <v>10</v>
      </c>
      <c r="D35" s="7" t="s">
        <v>15</v>
      </c>
      <c r="E35" s="41">
        <f>E32/E33</f>
        <v>19.101019999106494</v>
      </c>
      <c r="F35" s="14"/>
      <c r="G35" s="25"/>
      <c r="H35" s="24"/>
      <c r="I35" s="26"/>
      <c r="J35" s="10"/>
      <c r="K35" s="14"/>
    </row>
    <row r="36" spans="2:11" x14ac:dyDescent="0.15">
      <c r="B36" s="25"/>
      <c r="C36" s="24"/>
      <c r="D36" s="26" t="s">
        <v>68</v>
      </c>
      <c r="E36" s="11"/>
      <c r="F36" s="14"/>
      <c r="G36" s="25"/>
      <c r="H36" s="24"/>
      <c r="I36" s="26" t="s">
        <v>68</v>
      </c>
      <c r="J36" s="11"/>
      <c r="K36" s="14"/>
    </row>
    <row r="37" spans="2:11" x14ac:dyDescent="0.15">
      <c r="B37" s="14"/>
      <c r="C37" s="15"/>
      <c r="D37" s="16"/>
      <c r="E37" s="23"/>
      <c r="F37" s="14"/>
      <c r="G37" s="14"/>
      <c r="H37" s="15"/>
      <c r="I37" s="16"/>
      <c r="J37" s="17"/>
      <c r="K37" s="14"/>
    </row>
    <row r="38" spans="2:11" x14ac:dyDescent="0.15">
      <c r="C38" s="3"/>
    </row>
    <row r="39" spans="2:11" ht="16.5" x14ac:dyDescent="0.15">
      <c r="B39" s="27" t="s">
        <v>59</v>
      </c>
      <c r="C39" s="28"/>
      <c r="D39" s="28"/>
      <c r="E39" s="30"/>
      <c r="G39" s="27" t="s">
        <v>62</v>
      </c>
      <c r="H39" s="28"/>
      <c r="I39" s="28"/>
      <c r="J39" s="30"/>
    </row>
    <row r="40" spans="2:11" ht="16.5" x14ac:dyDescent="0.15">
      <c r="B40" s="25"/>
      <c r="C40" s="24" t="s">
        <v>0</v>
      </c>
      <c r="D40" s="26" t="s">
        <v>55</v>
      </c>
      <c r="E40" s="38">
        <v>1000</v>
      </c>
      <c r="G40" s="25"/>
      <c r="H40" s="24" t="s">
        <v>10</v>
      </c>
      <c r="I40" s="26" t="s">
        <v>15</v>
      </c>
      <c r="J40" s="38">
        <v>35.367764999999999</v>
      </c>
    </row>
    <row r="41" spans="2:11" ht="16.5" x14ac:dyDescent="0.15">
      <c r="B41" s="25"/>
      <c r="C41" s="24" t="s">
        <v>1</v>
      </c>
      <c r="D41" s="26" t="s">
        <v>60</v>
      </c>
      <c r="E41" s="38">
        <v>1.2929999999999999</v>
      </c>
      <c r="G41" s="25"/>
      <c r="H41" s="24" t="s">
        <v>1</v>
      </c>
      <c r="I41" s="26" t="s">
        <v>53</v>
      </c>
      <c r="J41" s="38">
        <v>1.2929999999999999</v>
      </c>
    </row>
    <row r="42" spans="2:11" x14ac:dyDescent="0.15">
      <c r="B42" s="25"/>
      <c r="C42" s="24" t="s">
        <v>2</v>
      </c>
      <c r="D42" s="26" t="s">
        <v>4</v>
      </c>
      <c r="E42" s="38">
        <v>20</v>
      </c>
      <c r="G42" s="25"/>
      <c r="H42" s="24" t="s">
        <v>2</v>
      </c>
      <c r="I42" s="26" t="s">
        <v>4</v>
      </c>
      <c r="J42" s="38">
        <v>20</v>
      </c>
    </row>
    <row r="43" spans="2:11" x14ac:dyDescent="0.15">
      <c r="B43" s="25"/>
      <c r="C43" s="24" t="s">
        <v>3</v>
      </c>
      <c r="D43" s="26" t="s">
        <v>67</v>
      </c>
      <c r="E43" s="38">
        <v>100</v>
      </c>
      <c r="G43" s="25"/>
      <c r="H43" s="24" t="s">
        <v>3</v>
      </c>
      <c r="I43" s="26" t="s">
        <v>67</v>
      </c>
      <c r="J43" s="38">
        <v>100</v>
      </c>
    </row>
    <row r="44" spans="2:11" x14ac:dyDescent="0.15">
      <c r="B44" s="25"/>
      <c r="C44" s="24" t="s">
        <v>9</v>
      </c>
      <c r="D44" s="26" t="s">
        <v>14</v>
      </c>
      <c r="E44" s="38">
        <v>100</v>
      </c>
      <c r="G44" s="25"/>
      <c r="H44" s="24" t="s">
        <v>9</v>
      </c>
      <c r="I44" s="26" t="s">
        <v>14</v>
      </c>
      <c r="J44" s="38">
        <v>100</v>
      </c>
    </row>
    <row r="45" spans="2:11" x14ac:dyDescent="0.15">
      <c r="B45" s="25"/>
      <c r="C45" s="25"/>
      <c r="D45" s="25"/>
      <c r="E45" s="9"/>
      <c r="G45" s="25"/>
      <c r="H45" s="25"/>
      <c r="I45" s="25"/>
      <c r="J45" s="9"/>
    </row>
    <row r="46" spans="2:11" ht="16.5" x14ac:dyDescent="0.15">
      <c r="B46" s="25"/>
      <c r="C46" s="24" t="s">
        <v>11</v>
      </c>
      <c r="D46" s="26" t="s">
        <v>5</v>
      </c>
      <c r="E46" s="44">
        <f>E40*E47</f>
        <v>2394.1402248262361</v>
      </c>
      <c r="G46" s="25"/>
      <c r="H46" s="24" t="s">
        <v>19</v>
      </c>
      <c r="I46" s="26" t="s">
        <v>54</v>
      </c>
      <c r="J46" s="40">
        <f>J41*273.2/(273.2+J42)*(101.3+J43)/101.3</f>
        <v>2.394140224826236</v>
      </c>
    </row>
    <row r="47" spans="2:11" ht="16.5" x14ac:dyDescent="0.15">
      <c r="B47" s="25"/>
      <c r="C47" s="24" t="s">
        <v>20</v>
      </c>
      <c r="D47" s="26" t="s">
        <v>54</v>
      </c>
      <c r="E47" s="44">
        <f>E41*273.2/(273.2+E42)*(101.3+E43)/101.3</f>
        <v>2.394140224826236</v>
      </c>
      <c r="G47" s="25"/>
      <c r="H47" s="6" t="s">
        <v>22</v>
      </c>
      <c r="I47" s="13" t="s">
        <v>63</v>
      </c>
      <c r="J47" s="46">
        <f>J40*J50*3600</f>
        <v>999.99999628101193</v>
      </c>
    </row>
    <row r="48" spans="2:11" ht="16.5" x14ac:dyDescent="0.15">
      <c r="B48" s="25"/>
      <c r="C48" s="24" t="s">
        <v>18</v>
      </c>
      <c r="D48" s="26" t="s">
        <v>61</v>
      </c>
      <c r="E48" s="44">
        <f>E40/3600</f>
        <v>0.27777777777777779</v>
      </c>
      <c r="G48" s="25"/>
      <c r="H48" s="24" t="s">
        <v>18</v>
      </c>
      <c r="I48" s="26" t="s">
        <v>56</v>
      </c>
      <c r="J48" s="40">
        <f>J47/3600</f>
        <v>0.27777777674472554</v>
      </c>
    </row>
    <row r="49" spans="2:10" ht="16.5" x14ac:dyDescent="0.15">
      <c r="B49" s="25"/>
      <c r="C49" s="24" t="s">
        <v>16</v>
      </c>
      <c r="D49" s="26" t="s">
        <v>47</v>
      </c>
      <c r="E49" s="44">
        <f>(E44/1000)^2*PI()/4</f>
        <v>7.8539816339744835E-3</v>
      </c>
      <c r="G49" s="25"/>
      <c r="H49" s="8" t="s">
        <v>0</v>
      </c>
      <c r="I49" s="12" t="s">
        <v>64</v>
      </c>
      <c r="J49" s="47">
        <f>J47*J46/J41</f>
        <v>1851.6165629717379</v>
      </c>
    </row>
    <row r="50" spans="2:10" ht="16.5" x14ac:dyDescent="0.15">
      <c r="B50" s="25"/>
      <c r="C50" s="24" t="s">
        <v>16</v>
      </c>
      <c r="D50" s="26" t="s">
        <v>50</v>
      </c>
      <c r="E50" s="44">
        <f>+E49*10^4</f>
        <v>78.539816339744831</v>
      </c>
      <c r="G50" s="25"/>
      <c r="H50" s="24" t="s">
        <v>16</v>
      </c>
      <c r="I50" s="26" t="s">
        <v>47</v>
      </c>
      <c r="J50" s="40">
        <f>(J44/1000)^2*PI()/4</f>
        <v>7.8539816339744835E-3</v>
      </c>
    </row>
    <row r="51" spans="2:10" ht="16.5" x14ac:dyDescent="0.15">
      <c r="B51" s="25"/>
      <c r="C51" s="6" t="s">
        <v>10</v>
      </c>
      <c r="D51" s="13" t="s">
        <v>15</v>
      </c>
      <c r="E51" s="45">
        <f>E48/E49</f>
        <v>35.367765131532295</v>
      </c>
      <c r="G51" s="25"/>
      <c r="H51" s="24" t="s">
        <v>16</v>
      </c>
      <c r="I51" s="26" t="s">
        <v>50</v>
      </c>
      <c r="J51" s="40">
        <f>J50*10^4</f>
        <v>78.539816339744831</v>
      </c>
    </row>
    <row r="52" spans="2:10" x14ac:dyDescent="0.15">
      <c r="B52" s="8"/>
      <c r="C52" s="8"/>
      <c r="D52" s="26" t="s">
        <v>68</v>
      </c>
      <c r="E52" s="36"/>
      <c r="G52" s="8"/>
      <c r="H52" s="8"/>
      <c r="I52" s="26" t="s">
        <v>68</v>
      </c>
      <c r="J52" s="36"/>
    </row>
    <row r="53" spans="2:10" x14ac:dyDescent="0.15">
      <c r="E53" s="5"/>
    </row>
    <row r="54" spans="2:10" x14ac:dyDescent="0.15">
      <c r="C54" s="3"/>
      <c r="E54" s="5"/>
    </row>
    <row r="55" spans="2:10" x14ac:dyDescent="0.15">
      <c r="B55" s="31" t="s">
        <v>23</v>
      </c>
      <c r="C55" s="32"/>
      <c r="D55" s="32"/>
      <c r="E55" s="33"/>
      <c r="G55" s="31" t="s">
        <v>24</v>
      </c>
      <c r="H55" s="32"/>
      <c r="I55" s="32"/>
      <c r="J55" s="33"/>
    </row>
    <row r="56" spans="2:10" x14ac:dyDescent="0.15">
      <c r="B56" s="19"/>
      <c r="C56" s="18" t="s">
        <v>13</v>
      </c>
      <c r="D56" s="21" t="s">
        <v>5</v>
      </c>
      <c r="E56" s="39">
        <v>5000</v>
      </c>
      <c r="G56" s="19"/>
      <c r="H56" s="18" t="s">
        <v>25</v>
      </c>
      <c r="I56" s="21" t="s">
        <v>26</v>
      </c>
      <c r="J56" s="39">
        <v>14.138057999999999</v>
      </c>
    </row>
    <row r="57" spans="2:10" ht="16.5" x14ac:dyDescent="0.15">
      <c r="B57" s="19"/>
      <c r="C57" s="18" t="s">
        <v>6</v>
      </c>
      <c r="D57" s="21" t="s">
        <v>65</v>
      </c>
      <c r="E57" s="39">
        <v>3.1269999999999998</v>
      </c>
      <c r="G57" s="19"/>
      <c r="H57" s="18" t="s">
        <v>6</v>
      </c>
      <c r="I57" s="21" t="s">
        <v>65</v>
      </c>
      <c r="J57" s="39">
        <v>3.1269999999999998</v>
      </c>
    </row>
    <row r="58" spans="2:10" x14ac:dyDescent="0.15">
      <c r="B58" s="19"/>
      <c r="C58" s="18" t="s">
        <v>9</v>
      </c>
      <c r="D58" s="21" t="s">
        <v>14</v>
      </c>
      <c r="E58" s="39">
        <v>200</v>
      </c>
      <c r="G58" s="19"/>
      <c r="H58" s="18" t="s">
        <v>9</v>
      </c>
      <c r="I58" s="21" t="s">
        <v>14</v>
      </c>
      <c r="J58" s="39">
        <v>200</v>
      </c>
    </row>
    <row r="59" spans="2:10" x14ac:dyDescent="0.15">
      <c r="B59" s="19"/>
      <c r="C59" s="19"/>
      <c r="D59" s="19"/>
      <c r="E59" s="20"/>
      <c r="G59" s="19"/>
      <c r="H59" s="19"/>
      <c r="I59" s="19"/>
      <c r="J59" s="20"/>
    </row>
    <row r="60" spans="2:10" ht="16.5" x14ac:dyDescent="0.15">
      <c r="B60" s="19"/>
      <c r="C60" s="18" t="s">
        <v>7</v>
      </c>
      <c r="D60" s="21" t="s">
        <v>45</v>
      </c>
      <c r="E60" s="48">
        <f>E56/E57</f>
        <v>1598.976654940838</v>
      </c>
      <c r="G60" s="19"/>
      <c r="H60" s="18" t="s">
        <v>7</v>
      </c>
      <c r="I60" s="21" t="s">
        <v>45</v>
      </c>
      <c r="J60" s="48">
        <f>+J61*3600</f>
        <v>1598.9766893577505</v>
      </c>
    </row>
    <row r="61" spans="2:10" ht="16.5" x14ac:dyDescent="0.15">
      <c r="B61" s="19"/>
      <c r="C61" s="18" t="s">
        <v>7</v>
      </c>
      <c r="D61" s="21" t="s">
        <v>46</v>
      </c>
      <c r="E61" s="48">
        <f>E60/3600</f>
        <v>0.44416018192801054</v>
      </c>
      <c r="G61" s="19"/>
      <c r="H61" s="18" t="s">
        <v>7</v>
      </c>
      <c r="I61" s="21" t="s">
        <v>46</v>
      </c>
      <c r="J61" s="48">
        <f>+J62*J56</f>
        <v>0.44416019148826402</v>
      </c>
    </row>
    <row r="62" spans="2:10" ht="16.5" x14ac:dyDescent="0.15">
      <c r="B62" s="19"/>
      <c r="C62" s="18" t="s">
        <v>12</v>
      </c>
      <c r="D62" s="21" t="s">
        <v>47</v>
      </c>
      <c r="E62" s="48">
        <f>(E58/1000)^2*PI()/4</f>
        <v>3.1415926535897934E-2</v>
      </c>
      <c r="G62" s="19"/>
      <c r="H62" s="18" t="s">
        <v>12</v>
      </c>
      <c r="I62" s="21" t="s">
        <v>47</v>
      </c>
      <c r="J62" s="48">
        <f>(J58/1000)^2*PI()/4</f>
        <v>3.1415926535897934E-2</v>
      </c>
    </row>
    <row r="63" spans="2:10" ht="16.5" x14ac:dyDescent="0.15">
      <c r="B63" s="19"/>
      <c r="C63" s="18" t="s">
        <v>12</v>
      </c>
      <c r="D63" s="21" t="s">
        <v>50</v>
      </c>
      <c r="E63" s="48">
        <f>+E62*10^4</f>
        <v>314.15926535897933</v>
      </c>
      <c r="G63" s="19"/>
      <c r="H63" s="18" t="s">
        <v>12</v>
      </c>
      <c r="I63" s="21" t="s">
        <v>66</v>
      </c>
      <c r="J63" s="48">
        <f>+J62*10^4</f>
        <v>314.15926535897933</v>
      </c>
    </row>
    <row r="64" spans="2:10" x14ac:dyDescent="0.15">
      <c r="B64" s="19"/>
      <c r="C64" s="18" t="s">
        <v>10</v>
      </c>
      <c r="D64" s="21" t="s">
        <v>15</v>
      </c>
      <c r="E64" s="49">
        <f>E61/E62</f>
        <v>14.138057695687678</v>
      </c>
      <c r="G64" s="19"/>
      <c r="H64" s="18" t="s">
        <v>27</v>
      </c>
      <c r="I64" s="21" t="s">
        <v>28</v>
      </c>
      <c r="J64" s="50">
        <f>+J60*J57</f>
        <v>5000.0001076216859</v>
      </c>
    </row>
    <row r="65" spans="2:2" x14ac:dyDescent="0.15"/>
    <row r="66" spans="2:2" x14ac:dyDescent="0.15">
      <c r="B66" s="1" t="s">
        <v>41</v>
      </c>
    </row>
    <row r="67" spans="2:2" x14ac:dyDescent="0.15">
      <c r="B67" s="1" t="s">
        <v>42</v>
      </c>
    </row>
    <row r="68" spans="2:2" x14ac:dyDescent="0.15">
      <c r="B68" s="1" t="s">
        <v>69</v>
      </c>
    </row>
    <row r="69" spans="2:2" x14ac:dyDescent="0.15">
      <c r="B69" s="1" t="s">
        <v>39</v>
      </c>
    </row>
    <row r="70" spans="2:2" x14ac:dyDescent="0.15">
      <c r="B70" s="1" t="s">
        <v>40</v>
      </c>
    </row>
  </sheetData>
  <sheetProtection sheet="1" objects="1" scenarios="1" selectLockedCells="1"/>
  <mergeCells count="3">
    <mergeCell ref="I1:J1"/>
    <mergeCell ref="G11:J11"/>
    <mergeCell ref="B11:E11"/>
  </mergeCells>
  <phoneticPr fontId="6"/>
  <pageMargins left="0.75" right="0.51181102362204722" top="0.51181102362204722" bottom="0.51181102362204722" header="0" footer="0"/>
  <pageSetup paperSize="9" scale="73" orientation="portrait" horizontalDpi="4294967294" verticalDpi="12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流速計算</vt:lpstr>
      <vt:lpstr>流速計算!Print_Area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sakata</dc:creator>
  <cp:lastModifiedBy>gijutsu-sakata</cp:lastModifiedBy>
  <cp:lastPrinted>2009-05-01T04:43:03Z</cp:lastPrinted>
  <dcterms:created xsi:type="dcterms:W3CDTF">2007-11-16T02:48:20Z</dcterms:created>
  <dcterms:modified xsi:type="dcterms:W3CDTF">2017-08-07T05:19:18Z</dcterms:modified>
</cp:coreProperties>
</file>