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0" windowWidth="14850" windowHeight="9000" tabRatio="365"/>
  </bookViews>
  <sheets>
    <sheet name="normal" sheetId="1" r:id="rId1"/>
    <sheet name="operation" sheetId="2" r:id="rId2"/>
  </sheets>
  <definedNames>
    <definedName name="_xlnm.Print_Area" localSheetId="0">normal!$A$1:$L$69</definedName>
    <definedName name="_xlnm.Print_Area" localSheetId="1">operation!$A$1:$L$67</definedName>
  </definedNames>
  <calcPr calcId="144525"/>
</workbook>
</file>

<file path=xl/calcChain.xml><?xml version="1.0" encoding="utf-8"?>
<calcChain xmlns="http://schemas.openxmlformats.org/spreadsheetml/2006/main">
  <c r="F22" i="2" l="1"/>
  <c r="F23" i="2"/>
  <c r="F28" i="2" s="1"/>
  <c r="F23" i="1"/>
  <c r="F24" i="1" s="1"/>
  <c r="F21" i="2"/>
  <c r="F17" i="2"/>
  <c r="F18" i="2" s="1"/>
  <c r="F25" i="2" s="1"/>
  <c r="F19" i="2"/>
  <c r="F20" i="2" s="1"/>
  <c r="F24" i="2" s="1"/>
  <c r="J23" i="2"/>
  <c r="J24" i="2"/>
  <c r="J25" i="2"/>
  <c r="F26" i="2"/>
  <c r="J26" i="2"/>
  <c r="J27" i="2"/>
  <c r="J28" i="2"/>
  <c r="J29" i="2"/>
  <c r="J30" i="2"/>
  <c r="J31" i="2"/>
  <c r="J32" i="2"/>
  <c r="J33" i="2"/>
  <c r="J35" i="1"/>
  <c r="F19" i="1"/>
  <c r="F20" i="1"/>
  <c r="F27" i="1" s="1"/>
  <c r="F21" i="1"/>
  <c r="F22" i="1" s="1"/>
  <c r="F26" i="1" s="1"/>
  <c r="J34" i="1"/>
  <c r="J33" i="1"/>
  <c r="J32" i="1"/>
  <c r="J31" i="1"/>
  <c r="J30" i="1"/>
  <c r="J29" i="1"/>
  <c r="J28" i="1"/>
  <c r="J27" i="1"/>
  <c r="J26" i="1"/>
  <c r="J25" i="1"/>
  <c r="F25" i="1"/>
  <c r="F28" i="1"/>
  <c r="F29" i="1" l="1"/>
  <c r="F27" i="2"/>
  <c r="F29" i="2" s="1"/>
  <c r="F31" i="1"/>
  <c r="F30" i="1"/>
  <c r="K23" i="2" l="1"/>
  <c r="K24" i="2"/>
  <c r="K25" i="2"/>
  <c r="F30" i="2"/>
  <c r="K29" i="2"/>
  <c r="K30" i="2"/>
  <c r="K31" i="2"/>
  <c r="K32" i="2"/>
  <c r="K20" i="2"/>
  <c r="K26" i="2"/>
  <c r="K27" i="2"/>
  <c r="K28" i="2"/>
  <c r="K22" i="1"/>
  <c r="K33" i="1"/>
  <c r="K31" i="1"/>
  <c r="K29" i="1"/>
  <c r="K27" i="1"/>
  <c r="K25" i="1"/>
  <c r="K34" i="1"/>
  <c r="K30" i="1"/>
  <c r="K26" i="1"/>
  <c r="K32" i="1"/>
  <c r="K28" i="1"/>
  <c r="F32" i="1"/>
</calcChain>
</file>

<file path=xl/sharedStrings.xml><?xml version="1.0" encoding="utf-8"?>
<sst xmlns="http://schemas.openxmlformats.org/spreadsheetml/2006/main" count="169" uniqueCount="104">
  <si>
    <t>製造番号</t>
  </si>
  <si>
    <t>TAG NO.</t>
  </si>
  <si>
    <t>型式</t>
  </si>
  <si>
    <t>入力仕様 ：</t>
  </si>
  <si>
    <t>設計仕様 ：</t>
  </si>
  <si>
    <t>計算結果 ：</t>
  </si>
  <si>
    <t>使用温度    ℃</t>
  </si>
  <si>
    <t>m^3/h(ntp)　ノルマル流量　・　kg/m^3(ntp)  ノルマル密度</t>
    <phoneticPr fontId="3"/>
  </si>
  <si>
    <r>
      <t xml:space="preserve">気体密度   </t>
    </r>
    <r>
      <rPr>
        <sz val="12"/>
        <rFont val="ＭＳ Ｐゴシック"/>
        <family val="3"/>
      </rPr>
      <t xml:space="preserve"> </t>
    </r>
    <r>
      <rPr>
        <sz val="12"/>
        <rFont val="ＭＳ Ｐゴシック"/>
        <family val="3"/>
      </rPr>
      <t>kg/m^3(ntp)</t>
    </r>
    <phoneticPr fontId="3"/>
  </si>
  <si>
    <r>
      <t>使用圧力   kPa</t>
    </r>
    <r>
      <rPr>
        <sz val="12"/>
        <rFont val="ＭＳ Ｐゴシック"/>
        <family val="3"/>
      </rPr>
      <t>(G) ゲージ</t>
    </r>
    <phoneticPr fontId="3"/>
  </si>
  <si>
    <t>面積流量計　予想圧力損失計算書：気体</t>
    <rPh sb="6" eb="8">
      <t>ヨソウ</t>
    </rPh>
    <rPh sb="8" eb="10">
      <t>アツリョク</t>
    </rPh>
    <rPh sb="10" eb="12">
      <t>ソンシツ</t>
    </rPh>
    <rPh sb="12" eb="14">
      <t>ケイサン</t>
    </rPh>
    <rPh sb="14" eb="15">
      <t>ショ</t>
    </rPh>
    <rPh sb="16" eb="18">
      <t>キタイ</t>
    </rPh>
    <phoneticPr fontId="3"/>
  </si>
  <si>
    <t>客先</t>
    <phoneticPr fontId="3"/>
  </si>
  <si>
    <t>気体名称</t>
    <rPh sb="0" eb="2">
      <t>キタイ</t>
    </rPh>
    <phoneticPr fontId="3"/>
  </si>
  <si>
    <t>流体を流すに必要な圧力を加算して予想圧力損失として計算したものです。</t>
    <rPh sb="0" eb="2">
      <t>リュウタイ</t>
    </rPh>
    <rPh sb="3" eb="4">
      <t>ナガ</t>
    </rPh>
    <rPh sb="6" eb="8">
      <t>ヒツヨウ</t>
    </rPh>
    <rPh sb="9" eb="11">
      <t>アツリョク</t>
    </rPh>
    <rPh sb="12" eb="14">
      <t>カサン</t>
    </rPh>
    <rPh sb="16" eb="18">
      <t>ヨソウ</t>
    </rPh>
    <rPh sb="18" eb="20">
      <t>アツリョク</t>
    </rPh>
    <rPh sb="20" eb="22">
      <t>ソンシツ</t>
    </rPh>
    <rPh sb="25" eb="27">
      <t>ケイサン</t>
    </rPh>
    <phoneticPr fontId="3"/>
  </si>
  <si>
    <t>備考</t>
    <rPh sb="0" eb="2">
      <t>ビコウ</t>
    </rPh>
    <phoneticPr fontId="3"/>
  </si>
  <si>
    <t>予想圧力損失　Pa パスカル</t>
    <rPh sb="0" eb="2">
      <t>ヨソウ</t>
    </rPh>
    <rPh sb="2" eb="4">
      <t>アツリョク</t>
    </rPh>
    <rPh sb="4" eb="6">
      <t>ソンシツ</t>
    </rPh>
    <phoneticPr fontId="3"/>
  </si>
  <si>
    <t>予想圧力損失計算　Pa パスカル</t>
    <rPh sb="0" eb="2">
      <t>ヨソウ</t>
    </rPh>
    <rPh sb="2" eb="4">
      <t>アツリョク</t>
    </rPh>
    <rPh sb="4" eb="6">
      <t>ソンシツ</t>
    </rPh>
    <rPh sb="6" eb="8">
      <t>ケイサン</t>
    </rPh>
    <phoneticPr fontId="3"/>
  </si>
  <si>
    <t>フロート上下の差圧とはフロートを浮かすために必要な差圧であり</t>
    <rPh sb="4" eb="6">
      <t>ジョウゲ</t>
    </rPh>
    <rPh sb="7" eb="9">
      <t>サアツ</t>
    </rPh>
    <rPh sb="16" eb="17">
      <t>ウ</t>
    </rPh>
    <rPh sb="22" eb="24">
      <t>ヒツヨウ</t>
    </rPh>
    <rPh sb="25" eb="27">
      <t>サアツ</t>
    </rPh>
    <phoneticPr fontId="3"/>
  </si>
  <si>
    <t>予想最大圧力損失とはこの差圧値に15％加算した値です。</t>
    <rPh sb="0" eb="2">
      <t>ヨソウ</t>
    </rPh>
    <rPh sb="2" eb="4">
      <t>サイダイ</t>
    </rPh>
    <rPh sb="4" eb="6">
      <t>アツリョク</t>
    </rPh>
    <rPh sb="6" eb="8">
      <t>ソンシツ</t>
    </rPh>
    <rPh sb="12" eb="14">
      <t>サアツ</t>
    </rPh>
    <rPh sb="14" eb="15">
      <t>チ</t>
    </rPh>
    <rPh sb="19" eb="21">
      <t>カサン</t>
    </rPh>
    <rPh sb="23" eb="24">
      <t>アタイ</t>
    </rPh>
    <phoneticPr fontId="3"/>
  </si>
  <si>
    <t>流量％</t>
    <rPh sb="0" eb="2">
      <t>リュウリョウ</t>
    </rPh>
    <phoneticPr fontId="3"/>
  </si>
  <si>
    <t>流量指示値</t>
    <rPh sb="0" eb="2">
      <t>リュウリョウ</t>
    </rPh>
    <rPh sb="2" eb="4">
      <t>シジ</t>
    </rPh>
    <rPh sb="4" eb="5">
      <t>チ</t>
    </rPh>
    <phoneticPr fontId="3"/>
  </si>
  <si>
    <t>流量値入力</t>
    <rPh sb="0" eb="2">
      <t>リュウリョウ</t>
    </rPh>
    <rPh sb="2" eb="3">
      <t>チ</t>
    </rPh>
    <rPh sb="3" eb="5">
      <t>ニュウリョク</t>
    </rPh>
    <phoneticPr fontId="3"/>
  </si>
  <si>
    <t>この場での圧力損失とは流量計に流体を流した時に損失する圧力を云っているのであり</t>
    <rPh sb="2" eb="3">
      <t>バ</t>
    </rPh>
    <rPh sb="5" eb="7">
      <t>アツリョク</t>
    </rPh>
    <rPh sb="7" eb="9">
      <t>ソンシツ</t>
    </rPh>
    <rPh sb="11" eb="14">
      <t>リュウリョウケイ</t>
    </rPh>
    <rPh sb="15" eb="17">
      <t>リュウタイ</t>
    </rPh>
    <rPh sb="18" eb="19">
      <t>ナガ</t>
    </rPh>
    <rPh sb="21" eb="22">
      <t>トキ</t>
    </rPh>
    <rPh sb="23" eb="25">
      <t>ソンシツ</t>
    </rPh>
    <rPh sb="27" eb="29">
      <t>アツリョク</t>
    </rPh>
    <rPh sb="30" eb="31">
      <t>イ</t>
    </rPh>
    <phoneticPr fontId="3"/>
  </si>
  <si>
    <t>流量を流すことができる最小圧力を云っているものではありません。</t>
    <rPh sb="0" eb="2">
      <t>リュウリョウ</t>
    </rPh>
    <rPh sb="3" eb="4">
      <t>ナガ</t>
    </rPh>
    <rPh sb="11" eb="13">
      <t>サイショウ</t>
    </rPh>
    <rPh sb="13" eb="15">
      <t>アツリョク</t>
    </rPh>
    <rPh sb="16" eb="17">
      <t>イ</t>
    </rPh>
    <phoneticPr fontId="3"/>
  </si>
  <si>
    <t>弊社へお問い合わせする場合は製造番号をご連絡ください。</t>
    <rPh sb="0" eb="2">
      <t>ヘイシャ</t>
    </rPh>
    <rPh sb="4" eb="5">
      <t>ト</t>
    </rPh>
    <rPh sb="6" eb="7">
      <t>ア</t>
    </rPh>
    <rPh sb="11" eb="13">
      <t>バアイ</t>
    </rPh>
    <rPh sb="14" eb="16">
      <t>セイゾウ</t>
    </rPh>
    <rPh sb="16" eb="18">
      <t>バンゴウ</t>
    </rPh>
    <rPh sb="20" eb="22">
      <t>レンラク</t>
    </rPh>
    <phoneticPr fontId="3"/>
  </si>
  <si>
    <t>実際の流量計の圧力損失は実測して求める必要がありますし、構造が特殊な場合</t>
    <rPh sb="0" eb="2">
      <t>ジッサイ</t>
    </rPh>
    <rPh sb="3" eb="6">
      <t>リュウリョウケイ</t>
    </rPh>
    <rPh sb="7" eb="9">
      <t>アツリョク</t>
    </rPh>
    <rPh sb="9" eb="11">
      <t>ソンシツ</t>
    </rPh>
    <rPh sb="12" eb="14">
      <t>ジッソク</t>
    </rPh>
    <rPh sb="16" eb="17">
      <t>モト</t>
    </rPh>
    <rPh sb="19" eb="21">
      <t>ヒツヨウ</t>
    </rPh>
    <rPh sb="28" eb="30">
      <t>コウゾウ</t>
    </rPh>
    <rPh sb="31" eb="33">
      <t>トクシュ</t>
    </rPh>
    <rPh sb="34" eb="36">
      <t>バアイ</t>
    </rPh>
    <phoneticPr fontId="3"/>
  </si>
  <si>
    <t>本計算書は標準的な構造の面積流量計のフロート上下に加わる差圧を計算し</t>
    <rPh sb="0" eb="1">
      <t>ホン</t>
    </rPh>
    <rPh sb="1" eb="4">
      <t>ケイサンショ</t>
    </rPh>
    <rPh sb="5" eb="7">
      <t>ヒョウジュン</t>
    </rPh>
    <rPh sb="7" eb="8">
      <t>テキ</t>
    </rPh>
    <rPh sb="9" eb="11">
      <t>コウゾウ</t>
    </rPh>
    <rPh sb="12" eb="14">
      <t>メンセキ</t>
    </rPh>
    <rPh sb="14" eb="17">
      <t>リュウリョウケイ</t>
    </rPh>
    <rPh sb="22" eb="24">
      <t>ジョウゲ</t>
    </rPh>
    <rPh sb="25" eb="26">
      <t>クワ</t>
    </rPh>
    <rPh sb="28" eb="30">
      <t>サアツ</t>
    </rPh>
    <rPh sb="31" eb="33">
      <t>ケイサン</t>
    </rPh>
    <phoneticPr fontId="3"/>
  </si>
  <si>
    <t>テーパ管内径の最大値及び最小値は実測するか、弊社へお問い合わせください。</t>
    <rPh sb="3" eb="4">
      <t>カン</t>
    </rPh>
    <rPh sb="4" eb="6">
      <t>ナイケイ</t>
    </rPh>
    <rPh sb="7" eb="10">
      <t>サイダイチ</t>
    </rPh>
    <rPh sb="10" eb="11">
      <t>オヨ</t>
    </rPh>
    <rPh sb="12" eb="15">
      <t>サイショウチ</t>
    </rPh>
    <rPh sb="16" eb="18">
      <t>ジッソク</t>
    </rPh>
    <rPh sb="22" eb="24">
      <t>ヘイシャ</t>
    </rPh>
    <rPh sb="26" eb="27">
      <t>ト</t>
    </rPh>
    <rPh sb="28" eb="29">
      <t>ア</t>
    </rPh>
    <phoneticPr fontId="3"/>
  </si>
  <si>
    <r>
      <t>D</t>
    </r>
    <r>
      <rPr>
        <sz val="12"/>
        <rFont val="ＭＳ Ｐゴシック"/>
        <family val="3"/>
        <charset val="128"/>
      </rPr>
      <t>0</t>
    </r>
    <phoneticPr fontId="3"/>
  </si>
  <si>
    <r>
      <t>D</t>
    </r>
    <r>
      <rPr>
        <sz val="12"/>
        <rFont val="ＭＳ Ｐゴシック"/>
        <family val="3"/>
        <charset val="128"/>
      </rPr>
      <t>3</t>
    </r>
    <phoneticPr fontId="3"/>
  </si>
  <si>
    <t>L</t>
    <phoneticPr fontId="3"/>
  </si>
  <si>
    <r>
      <t>L</t>
    </r>
    <r>
      <rPr>
        <sz val="12"/>
        <rFont val="ＭＳ Ｐゴシック"/>
        <family val="3"/>
        <charset val="128"/>
      </rPr>
      <t>1</t>
    </r>
    <phoneticPr fontId="3"/>
  </si>
  <si>
    <r>
      <t>L</t>
    </r>
    <r>
      <rPr>
        <sz val="12"/>
        <rFont val="ＭＳ Ｐゴシック"/>
        <family val="3"/>
        <charset val="128"/>
      </rPr>
      <t>B</t>
    </r>
    <phoneticPr fontId="3"/>
  </si>
  <si>
    <r>
      <t>L</t>
    </r>
    <r>
      <rPr>
        <sz val="12"/>
        <rFont val="ＭＳ Ｐゴシック"/>
        <family val="3"/>
        <charset val="128"/>
      </rPr>
      <t>P</t>
    </r>
    <phoneticPr fontId="3"/>
  </si>
  <si>
    <r>
      <t>D</t>
    </r>
    <r>
      <rPr>
        <sz val="12"/>
        <rFont val="ＭＳ Ｐゴシック"/>
        <family val="3"/>
        <charset val="128"/>
      </rPr>
      <t>2</t>
    </r>
    <phoneticPr fontId="3"/>
  </si>
  <si>
    <r>
      <t>D</t>
    </r>
    <r>
      <rPr>
        <sz val="12"/>
        <rFont val="ＭＳ Ｐゴシック"/>
        <family val="3"/>
        <charset val="128"/>
      </rPr>
      <t>1</t>
    </r>
    <phoneticPr fontId="3"/>
  </si>
  <si>
    <r>
      <t>D</t>
    </r>
    <r>
      <rPr>
        <sz val="12"/>
        <rFont val="ＭＳ Ｐゴシック"/>
        <family val="3"/>
        <charset val="128"/>
      </rPr>
      <t>f</t>
    </r>
    <phoneticPr fontId="3"/>
  </si>
  <si>
    <r>
      <t>k</t>
    </r>
    <r>
      <rPr>
        <sz val="12"/>
        <rFont val="ＭＳ Ｐゴシック"/>
        <family val="3"/>
        <charset val="128"/>
      </rPr>
      <t>g/m^3</t>
    </r>
    <phoneticPr fontId="3"/>
  </si>
  <si>
    <r>
      <t>m</t>
    </r>
    <r>
      <rPr>
        <sz val="12"/>
        <rFont val="ＭＳ Ｐゴシック"/>
        <family val="3"/>
        <charset val="128"/>
      </rPr>
      <t>^3/h</t>
    </r>
    <phoneticPr fontId="3"/>
  </si>
  <si>
    <r>
      <t>c</t>
    </r>
    <r>
      <rPr>
        <sz val="12"/>
        <rFont val="ＭＳ Ｐゴシック"/>
        <family val="3"/>
        <charset val="128"/>
      </rPr>
      <t>m^2</t>
    </r>
    <phoneticPr fontId="3"/>
  </si>
  <si>
    <t>（計算値）</t>
    <rPh sb="1" eb="4">
      <t>ケイサンチ</t>
    </rPh>
    <phoneticPr fontId="3"/>
  </si>
  <si>
    <t>テーパ BOTTOM DIA  mm</t>
    <phoneticPr fontId="3"/>
  </si>
  <si>
    <t>テーパMAX TOP DIA  mm</t>
    <phoneticPr fontId="3"/>
  </si>
  <si>
    <r>
      <t xml:space="preserve">テーパ全長             </t>
    </r>
    <r>
      <rPr>
        <sz val="12"/>
        <rFont val="ＭＳ Ｐゴシック"/>
        <family val="3"/>
        <charset val="128"/>
      </rPr>
      <t xml:space="preserve">   </t>
    </r>
    <r>
      <rPr>
        <sz val="12"/>
        <rFont val="ＭＳ Ｐゴシック"/>
        <family val="3"/>
      </rPr>
      <t>mm</t>
    </r>
    <phoneticPr fontId="3"/>
  </si>
  <si>
    <r>
      <t xml:space="preserve">テーパリフト　　　      </t>
    </r>
    <r>
      <rPr>
        <sz val="12"/>
        <rFont val="ＭＳ Ｐゴシック"/>
        <family val="3"/>
        <charset val="128"/>
      </rPr>
      <t xml:space="preserve">   </t>
    </r>
    <r>
      <rPr>
        <sz val="12"/>
        <rFont val="ＭＳ Ｐゴシック"/>
        <family val="3"/>
      </rPr>
      <t>mm</t>
    </r>
    <phoneticPr fontId="3"/>
  </si>
  <si>
    <r>
      <t xml:space="preserve">テーパリフトBOTTOM </t>
    </r>
    <r>
      <rPr>
        <sz val="12"/>
        <rFont val="ＭＳ Ｐゴシック"/>
        <family val="3"/>
        <charset val="128"/>
      </rPr>
      <t xml:space="preserve"> </t>
    </r>
    <r>
      <rPr>
        <sz val="12"/>
        <rFont val="ＭＳ Ｐゴシック"/>
        <family val="3"/>
      </rPr>
      <t>mm</t>
    </r>
    <phoneticPr fontId="3"/>
  </si>
  <si>
    <r>
      <t xml:space="preserve">テーパリフトTOP      </t>
    </r>
    <r>
      <rPr>
        <sz val="12"/>
        <rFont val="ＭＳ Ｐゴシック"/>
        <family val="3"/>
      </rPr>
      <t xml:space="preserve"> </t>
    </r>
    <r>
      <rPr>
        <sz val="12"/>
        <rFont val="ＭＳ Ｐゴシック"/>
        <family val="3"/>
        <charset val="128"/>
      </rPr>
      <t xml:space="preserve">  </t>
    </r>
    <r>
      <rPr>
        <sz val="12"/>
        <rFont val="ＭＳ Ｐゴシック"/>
        <family val="3"/>
      </rPr>
      <t>mm</t>
    </r>
    <phoneticPr fontId="3"/>
  </si>
  <si>
    <t>テーパリフトTOP DIA   mm</t>
    <phoneticPr fontId="3"/>
  </si>
  <si>
    <r>
      <t xml:space="preserve">テパゼロテン DIA       </t>
    </r>
    <r>
      <rPr>
        <sz val="12"/>
        <rFont val="ＭＳ Ｐゴシック"/>
        <family val="3"/>
        <charset val="128"/>
      </rPr>
      <t xml:space="preserve"> </t>
    </r>
    <r>
      <rPr>
        <sz val="12"/>
        <rFont val="ＭＳ Ｐゴシック"/>
        <family val="3"/>
      </rPr>
      <t>mm</t>
    </r>
    <phoneticPr fontId="3"/>
  </si>
  <si>
    <r>
      <t xml:space="preserve">フロート </t>
    </r>
    <r>
      <rPr>
        <sz val="12"/>
        <rFont val="ＭＳ Ｐゴシック"/>
        <family val="3"/>
      </rPr>
      <t xml:space="preserve">DIA  </t>
    </r>
    <r>
      <rPr>
        <sz val="12"/>
        <rFont val="ＭＳ Ｐゴシック"/>
        <family val="3"/>
      </rPr>
      <t xml:space="preserve">            </t>
    </r>
    <r>
      <rPr>
        <sz val="12"/>
        <rFont val="ＭＳ Ｐゴシック"/>
        <family val="3"/>
        <charset val="128"/>
      </rPr>
      <t xml:space="preserve">  </t>
    </r>
    <r>
      <rPr>
        <sz val="12"/>
        <rFont val="ＭＳ Ｐゴシック"/>
        <family val="3"/>
      </rPr>
      <t>mm</t>
    </r>
    <phoneticPr fontId="3"/>
  </si>
  <si>
    <t>オペレーション流量</t>
    <phoneticPr fontId="3"/>
  </si>
  <si>
    <t>管内径面積</t>
    <phoneticPr fontId="3"/>
  </si>
  <si>
    <t>フロート面積</t>
    <phoneticPr fontId="3"/>
  </si>
  <si>
    <t>テーパTOP径面積</t>
    <phoneticPr fontId="3"/>
  </si>
  <si>
    <t>テーパゼロテン径面積</t>
    <phoneticPr fontId="3"/>
  </si>
  <si>
    <t>通過面積 MAX</t>
    <phoneticPr fontId="3"/>
  </si>
  <si>
    <r>
      <t>フロート上下の差圧　　 　　　</t>
    </r>
    <r>
      <rPr>
        <sz val="12"/>
        <rFont val="ＭＳ Ｐゴシック"/>
        <family val="3"/>
      </rPr>
      <t>Pa パスカル</t>
    </r>
    <rPh sb="4" eb="6">
      <t>ジョウゲ</t>
    </rPh>
    <phoneticPr fontId="3"/>
  </si>
  <si>
    <r>
      <t>予想最大圧力損失計算値　</t>
    </r>
    <r>
      <rPr>
        <sz val="12"/>
        <rFont val="ＭＳ Ｐゴシック"/>
        <family val="3"/>
      </rPr>
      <t xml:space="preserve"> </t>
    </r>
    <r>
      <rPr>
        <sz val="12"/>
        <rFont val="ＭＳ Ｐゴシック"/>
        <family val="3"/>
      </rPr>
      <t>P</t>
    </r>
    <r>
      <rPr>
        <sz val="12"/>
        <rFont val="ＭＳ Ｐゴシック"/>
        <family val="3"/>
      </rPr>
      <t>a パスカル</t>
    </r>
    <rPh sb="0" eb="2">
      <t>ヨソウ</t>
    </rPh>
    <rPh sb="2" eb="4">
      <t>サイダイ</t>
    </rPh>
    <rPh sb="4" eb="6">
      <t>アツリョク</t>
    </rPh>
    <rPh sb="6" eb="8">
      <t>ソンシツ</t>
    </rPh>
    <rPh sb="8" eb="10">
      <t>ケイサン</t>
    </rPh>
    <rPh sb="10" eb="11">
      <t>チ</t>
    </rPh>
    <phoneticPr fontId="3"/>
  </si>
  <si>
    <t>色枠内入力</t>
    <rPh sb="0" eb="1">
      <t>イロ</t>
    </rPh>
    <rPh sb="1" eb="2">
      <t>ワク</t>
    </rPh>
    <rPh sb="2" eb="3">
      <t>ナイ</t>
    </rPh>
    <rPh sb="3" eb="5">
      <t>ニュウリョク</t>
    </rPh>
    <phoneticPr fontId="3"/>
  </si>
  <si>
    <r>
      <t>A</t>
    </r>
    <r>
      <rPr>
        <sz val="12"/>
        <rFont val="ＭＳ Ｐゴシック"/>
        <family val="3"/>
        <charset val="128"/>
      </rPr>
      <t>IR</t>
    </r>
    <phoneticPr fontId="3"/>
  </si>
  <si>
    <t>客先</t>
    <phoneticPr fontId="3"/>
  </si>
  <si>
    <r>
      <t>A</t>
    </r>
    <r>
      <rPr>
        <sz val="12"/>
        <rFont val="ＭＳ Ｐゴシック"/>
        <family val="3"/>
        <charset val="128"/>
      </rPr>
      <t>IR</t>
    </r>
    <phoneticPr fontId="3"/>
  </si>
  <si>
    <t>テーパ BOTTOM DIA  mm</t>
    <phoneticPr fontId="3"/>
  </si>
  <si>
    <r>
      <t>D</t>
    </r>
    <r>
      <rPr>
        <sz val="12"/>
        <rFont val="ＭＳ Ｐゴシック"/>
        <family val="3"/>
        <charset val="128"/>
      </rPr>
      <t>0</t>
    </r>
    <phoneticPr fontId="3"/>
  </si>
  <si>
    <t>テーパMAX TOP DIA  mm</t>
    <phoneticPr fontId="3"/>
  </si>
  <si>
    <r>
      <t>D</t>
    </r>
    <r>
      <rPr>
        <sz val="12"/>
        <rFont val="ＭＳ Ｐゴシック"/>
        <family val="3"/>
        <charset val="128"/>
      </rPr>
      <t>3</t>
    </r>
    <phoneticPr fontId="3"/>
  </si>
  <si>
    <r>
      <t xml:space="preserve">テーパ全長             </t>
    </r>
    <r>
      <rPr>
        <sz val="12"/>
        <rFont val="ＭＳ Ｐゴシック"/>
        <family val="3"/>
        <charset val="128"/>
      </rPr>
      <t xml:space="preserve">   </t>
    </r>
    <r>
      <rPr>
        <sz val="12"/>
        <rFont val="ＭＳ Ｐゴシック"/>
        <family val="3"/>
      </rPr>
      <t>mm</t>
    </r>
    <phoneticPr fontId="3"/>
  </si>
  <si>
    <t>L</t>
    <phoneticPr fontId="3"/>
  </si>
  <si>
    <r>
      <t xml:space="preserve">テーパリフト　　　      </t>
    </r>
    <r>
      <rPr>
        <sz val="12"/>
        <rFont val="ＭＳ Ｐゴシック"/>
        <family val="3"/>
        <charset val="128"/>
      </rPr>
      <t xml:space="preserve">   </t>
    </r>
    <r>
      <rPr>
        <sz val="12"/>
        <rFont val="ＭＳ Ｐゴシック"/>
        <family val="3"/>
      </rPr>
      <t>mm</t>
    </r>
    <phoneticPr fontId="3"/>
  </si>
  <si>
    <r>
      <t>L</t>
    </r>
    <r>
      <rPr>
        <sz val="12"/>
        <rFont val="ＭＳ Ｐゴシック"/>
        <family val="3"/>
        <charset val="128"/>
      </rPr>
      <t>1</t>
    </r>
    <phoneticPr fontId="3"/>
  </si>
  <si>
    <r>
      <t xml:space="preserve">テーパリフトBOTTOM </t>
    </r>
    <r>
      <rPr>
        <sz val="12"/>
        <rFont val="ＭＳ Ｐゴシック"/>
        <family val="3"/>
        <charset val="128"/>
      </rPr>
      <t xml:space="preserve"> </t>
    </r>
    <r>
      <rPr>
        <sz val="12"/>
        <rFont val="ＭＳ Ｐゴシック"/>
        <family val="3"/>
      </rPr>
      <t>mm</t>
    </r>
    <phoneticPr fontId="3"/>
  </si>
  <si>
    <r>
      <t>L</t>
    </r>
    <r>
      <rPr>
        <sz val="12"/>
        <rFont val="ＭＳ Ｐゴシック"/>
        <family val="3"/>
        <charset val="128"/>
      </rPr>
      <t>B</t>
    </r>
    <phoneticPr fontId="3"/>
  </si>
  <si>
    <r>
      <t xml:space="preserve">テーパリフトTOP      </t>
    </r>
    <r>
      <rPr>
        <sz val="12"/>
        <rFont val="ＭＳ Ｐゴシック"/>
        <family val="3"/>
      </rPr>
      <t xml:space="preserve"> </t>
    </r>
    <r>
      <rPr>
        <sz val="12"/>
        <rFont val="ＭＳ Ｐゴシック"/>
        <family val="3"/>
        <charset val="128"/>
      </rPr>
      <t xml:space="preserve">  </t>
    </r>
    <r>
      <rPr>
        <sz val="12"/>
        <rFont val="ＭＳ Ｐゴシック"/>
        <family val="3"/>
      </rPr>
      <t>mm</t>
    </r>
    <phoneticPr fontId="3"/>
  </si>
  <si>
    <r>
      <t>L</t>
    </r>
    <r>
      <rPr>
        <sz val="12"/>
        <rFont val="ＭＳ Ｐゴシック"/>
        <family val="3"/>
        <charset val="128"/>
      </rPr>
      <t>P</t>
    </r>
    <phoneticPr fontId="3"/>
  </si>
  <si>
    <t>テーパリフトTOP DIA   mm</t>
    <phoneticPr fontId="3"/>
  </si>
  <si>
    <r>
      <t>D</t>
    </r>
    <r>
      <rPr>
        <sz val="12"/>
        <rFont val="ＭＳ Ｐゴシック"/>
        <family val="3"/>
        <charset val="128"/>
      </rPr>
      <t>2</t>
    </r>
    <phoneticPr fontId="3"/>
  </si>
  <si>
    <r>
      <t xml:space="preserve">テパゼロテン DIA       </t>
    </r>
    <r>
      <rPr>
        <sz val="12"/>
        <rFont val="ＭＳ Ｐゴシック"/>
        <family val="3"/>
        <charset val="128"/>
      </rPr>
      <t xml:space="preserve"> </t>
    </r>
    <r>
      <rPr>
        <sz val="12"/>
        <rFont val="ＭＳ Ｐゴシック"/>
        <family val="3"/>
      </rPr>
      <t>mm</t>
    </r>
    <phoneticPr fontId="3"/>
  </si>
  <si>
    <r>
      <t>D</t>
    </r>
    <r>
      <rPr>
        <sz val="12"/>
        <rFont val="ＭＳ Ｐゴシック"/>
        <family val="3"/>
        <charset val="128"/>
      </rPr>
      <t>1</t>
    </r>
    <phoneticPr fontId="3"/>
  </si>
  <si>
    <r>
      <t xml:space="preserve">フロート </t>
    </r>
    <r>
      <rPr>
        <sz val="12"/>
        <rFont val="ＭＳ Ｐゴシック"/>
        <family val="3"/>
      </rPr>
      <t xml:space="preserve">DIA  </t>
    </r>
    <r>
      <rPr>
        <sz val="12"/>
        <rFont val="ＭＳ Ｐゴシック"/>
        <family val="3"/>
      </rPr>
      <t xml:space="preserve">            </t>
    </r>
    <r>
      <rPr>
        <sz val="12"/>
        <rFont val="ＭＳ Ｐゴシック"/>
        <family val="3"/>
        <charset val="128"/>
      </rPr>
      <t xml:space="preserve">  </t>
    </r>
    <r>
      <rPr>
        <sz val="12"/>
        <rFont val="ＭＳ Ｐゴシック"/>
        <family val="3"/>
      </rPr>
      <t>mm</t>
    </r>
    <phoneticPr fontId="3"/>
  </si>
  <si>
    <r>
      <t>D</t>
    </r>
    <r>
      <rPr>
        <sz val="12"/>
        <rFont val="ＭＳ Ｐゴシック"/>
        <family val="3"/>
        <charset val="128"/>
      </rPr>
      <t>f</t>
    </r>
    <phoneticPr fontId="3"/>
  </si>
  <si>
    <r>
      <t>k</t>
    </r>
    <r>
      <rPr>
        <sz val="12"/>
        <rFont val="ＭＳ Ｐゴシック"/>
        <family val="3"/>
        <charset val="128"/>
      </rPr>
      <t>g/m^3</t>
    </r>
    <phoneticPr fontId="3"/>
  </si>
  <si>
    <t>オペレーション流量</t>
    <phoneticPr fontId="3"/>
  </si>
  <si>
    <r>
      <t>m</t>
    </r>
    <r>
      <rPr>
        <sz val="12"/>
        <rFont val="ＭＳ Ｐゴシック"/>
        <family val="3"/>
        <charset val="128"/>
      </rPr>
      <t>^3/h</t>
    </r>
    <phoneticPr fontId="3"/>
  </si>
  <si>
    <t>管内径面積</t>
    <phoneticPr fontId="3"/>
  </si>
  <si>
    <r>
      <t>c</t>
    </r>
    <r>
      <rPr>
        <sz val="12"/>
        <rFont val="ＭＳ Ｐゴシック"/>
        <family val="3"/>
        <charset val="128"/>
      </rPr>
      <t>m^2</t>
    </r>
    <phoneticPr fontId="3"/>
  </si>
  <si>
    <t>フロート面積</t>
    <phoneticPr fontId="3"/>
  </si>
  <si>
    <r>
      <t>c</t>
    </r>
    <r>
      <rPr>
        <sz val="12"/>
        <rFont val="ＭＳ Ｐゴシック"/>
        <family val="3"/>
        <charset val="128"/>
      </rPr>
      <t>m^2</t>
    </r>
    <phoneticPr fontId="3"/>
  </si>
  <si>
    <t>テーパTOP径面積</t>
    <phoneticPr fontId="3"/>
  </si>
  <si>
    <t>テーパゼロテン径面積</t>
    <phoneticPr fontId="3"/>
  </si>
  <si>
    <t>通過面積 MAX</t>
    <phoneticPr fontId="3"/>
  </si>
  <si>
    <r>
      <t>予想最大圧力損失計算値　</t>
    </r>
    <r>
      <rPr>
        <sz val="12"/>
        <rFont val="ＭＳ Ｐゴシック"/>
        <family val="3"/>
      </rPr>
      <t xml:space="preserve"> </t>
    </r>
    <r>
      <rPr>
        <sz val="12"/>
        <rFont val="ＭＳ Ｐゴシック"/>
        <family val="3"/>
      </rPr>
      <t>P</t>
    </r>
    <r>
      <rPr>
        <sz val="12"/>
        <rFont val="ＭＳ Ｐゴシック"/>
        <family val="3"/>
      </rPr>
      <t>a パスカル</t>
    </r>
    <rPh sb="0" eb="2">
      <t>ヨソウ</t>
    </rPh>
    <rPh sb="2" eb="4">
      <t>サイダイ</t>
    </rPh>
    <rPh sb="4" eb="6">
      <t>アツリョク</t>
    </rPh>
    <rPh sb="6" eb="8">
      <t>ソンシツ</t>
    </rPh>
    <rPh sb="8" eb="10">
      <t>ケイサン</t>
    </rPh>
    <rPh sb="10" eb="11">
      <t>チ</t>
    </rPh>
    <phoneticPr fontId="3"/>
  </si>
  <si>
    <r>
      <t>気体密度    kg/m^3</t>
    </r>
    <r>
      <rPr>
        <sz val="12"/>
        <rFont val="ＭＳ Ｐゴシック"/>
        <family val="3"/>
        <charset val="128"/>
      </rPr>
      <t xml:space="preserve"> </t>
    </r>
    <r>
      <rPr>
        <sz val="12"/>
        <rFont val="ＭＳ Ｐゴシック"/>
        <family val="3"/>
      </rPr>
      <t>(</t>
    </r>
    <r>
      <rPr>
        <sz val="12"/>
        <rFont val="ＭＳ Ｐゴシック"/>
        <family val="3"/>
        <charset val="128"/>
      </rPr>
      <t>op</t>
    </r>
    <r>
      <rPr>
        <sz val="12"/>
        <rFont val="ＭＳ Ｐゴシック"/>
        <family val="3"/>
      </rPr>
      <t>)</t>
    </r>
    <phoneticPr fontId="3"/>
  </si>
  <si>
    <t>気体オペレーション密度</t>
    <rPh sb="0" eb="2">
      <t>キタイ</t>
    </rPh>
    <phoneticPr fontId="3"/>
  </si>
  <si>
    <t>（仕様値）</t>
    <rPh sb="1" eb="3">
      <t>シヨウ</t>
    </rPh>
    <rPh sb="3" eb="4">
      <t>アタイ</t>
    </rPh>
    <phoneticPr fontId="3"/>
  </si>
  <si>
    <t>目盛相当長さ</t>
    <rPh sb="0" eb="2">
      <t>メモリ</t>
    </rPh>
    <rPh sb="2" eb="4">
      <t>ソウトウ</t>
    </rPh>
    <rPh sb="4" eb="5">
      <t>ナガ</t>
    </rPh>
    <phoneticPr fontId="3"/>
  </si>
  <si>
    <t>本計算書はご使用の流量計の性能、仕様を保証するものではありません。</t>
    <rPh sb="0" eb="1">
      <t>ホン</t>
    </rPh>
    <rPh sb="1" eb="4">
      <t>ケイサンショ</t>
    </rPh>
    <rPh sb="6" eb="8">
      <t>シヨウ</t>
    </rPh>
    <rPh sb="9" eb="12">
      <t>リュウリョウケイ</t>
    </rPh>
    <rPh sb="13" eb="15">
      <t>セイノウ</t>
    </rPh>
    <rPh sb="16" eb="18">
      <t>シヨウ</t>
    </rPh>
    <rPh sb="19" eb="21">
      <t>ホショウ</t>
    </rPh>
    <phoneticPr fontId="3"/>
  </si>
  <si>
    <t>流体工業株式会社</t>
    <rPh sb="0" eb="2">
      <t>リュウタイ</t>
    </rPh>
    <rPh sb="2" eb="4">
      <t>コウギョウ</t>
    </rPh>
    <rPh sb="4" eb="8">
      <t>カブシキガイシャ</t>
    </rPh>
    <phoneticPr fontId="3"/>
  </si>
  <si>
    <t>m^3/h(op)　オペレーション流量　・　kg/m^3(op)  オペレーション密度</t>
    <phoneticPr fontId="3"/>
  </si>
  <si>
    <t>流量レンジ最大流量　  m^3/h(ntp)</t>
    <rPh sb="0" eb="2">
      <t>リュウリョウ</t>
    </rPh>
    <rPh sb="5" eb="7">
      <t>サイダイ</t>
    </rPh>
    <phoneticPr fontId="3"/>
  </si>
  <si>
    <r>
      <t>流量レンジ最大流量　  m^3/h</t>
    </r>
    <r>
      <rPr>
        <sz val="12"/>
        <rFont val="ＭＳ Ｐゴシック"/>
        <family val="3"/>
        <charset val="128"/>
      </rPr>
      <t xml:space="preserve"> </t>
    </r>
    <r>
      <rPr>
        <sz val="12"/>
        <rFont val="ＭＳ Ｐゴシック"/>
        <family val="3"/>
      </rPr>
      <t>(</t>
    </r>
    <r>
      <rPr>
        <sz val="12"/>
        <rFont val="ＭＳ Ｐゴシック"/>
        <family val="3"/>
        <charset val="128"/>
      </rPr>
      <t>op</t>
    </r>
    <r>
      <rPr>
        <sz val="12"/>
        <rFont val="ＭＳ Ｐゴシック"/>
        <family val="3"/>
      </rPr>
      <t>)</t>
    </r>
    <rPh sb="0" eb="2">
      <t>リュウリョウ</t>
    </rPh>
    <rPh sb="5" eb="7">
      <t>サイダイ</t>
    </rPh>
    <phoneticPr fontId="3"/>
  </si>
  <si>
    <r>
      <t xml:space="preserve">管内径部流速 </t>
    </r>
    <r>
      <rPr>
        <sz val="12"/>
        <rFont val="ＭＳ Ｐゴシック"/>
        <family val="3"/>
        <charset val="128"/>
      </rPr>
      <t xml:space="preserve"> ΦD0</t>
    </r>
    <rPh sb="0" eb="1">
      <t>カン</t>
    </rPh>
    <rPh sb="1" eb="3">
      <t>ナイケイ</t>
    </rPh>
    <rPh sb="3" eb="4">
      <t>ブ</t>
    </rPh>
    <rPh sb="4" eb="6">
      <t>リュウソク</t>
    </rPh>
    <phoneticPr fontId="3"/>
  </si>
  <si>
    <r>
      <t>m/</t>
    </r>
    <r>
      <rPr>
        <sz val="12"/>
        <rFont val="ＭＳ Ｐゴシック"/>
        <family val="3"/>
        <charset val="128"/>
      </rPr>
      <t>sec</t>
    </r>
    <phoneticPr fontId="3"/>
  </si>
  <si>
    <t>計算結果のみについて公開しますが、計算式は公開しません。</t>
    <rPh sb="0" eb="2">
      <t>ケイサン</t>
    </rPh>
    <rPh sb="2" eb="4">
      <t>ケッカ</t>
    </rPh>
    <rPh sb="10" eb="12">
      <t>コウカイ</t>
    </rPh>
    <rPh sb="17" eb="19">
      <t>ケイサン</t>
    </rPh>
    <rPh sb="19" eb="20">
      <t>シキ</t>
    </rPh>
    <rPh sb="21" eb="23">
      <t>コウカイ</t>
    </rPh>
    <phoneticPr fontId="3"/>
  </si>
  <si>
    <t>は流出（流量）係数が変わるため、上の予想計算書と数値が異なる場合があります。</t>
    <rPh sb="1" eb="3">
      <t>リュウシュツ</t>
    </rPh>
    <rPh sb="4" eb="6">
      <t>リュウリョウ</t>
    </rPh>
    <rPh sb="7" eb="9">
      <t>ケイスウ</t>
    </rPh>
    <rPh sb="10" eb="11">
      <t>カ</t>
    </rPh>
    <rPh sb="16" eb="17">
      <t>ウエ</t>
    </rPh>
    <rPh sb="18" eb="20">
      <t>ヨソウ</t>
    </rPh>
    <rPh sb="20" eb="22">
      <t>ケイサン</t>
    </rPh>
    <rPh sb="22" eb="23">
      <t>ショ</t>
    </rPh>
    <rPh sb="24" eb="26">
      <t>スウチ</t>
    </rPh>
    <rPh sb="27" eb="28">
      <t>コト</t>
    </rPh>
    <rPh sb="30" eb="32">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</si>
</sst>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
    <numFmt numFmtId="177" formatCode="0.0000"/>
    <numFmt numFmtId="180" formatCode="0.00000_);[Red]\(0.00000\)"/>
    <numFmt numFmtId="182" formatCode="0_);[Red]\(0\)"/>
    <numFmt numFmtId="183" formatCode="0.0_);[Red]\(0.0\)"/>
    <numFmt numFmtId="185" formatCode="0.0000_);[Red]\(0.0000\)"/>
  </numFmts>
  <fonts count="8" x14ac:knownFonts="1">
    <font>
      <sz val="12"/>
      <name val="Arial"/>
      <family val="2"/>
    </font>
    <font>
      <sz val="12"/>
      <name val="ＭＳ Ｐゴシック"/>
      <family val="3"/>
    </font>
    <font>
      <sz val="12"/>
      <name val="ＭＳ Ｐゴシック"/>
      <family val="3"/>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1"/>
      <name val="Arial"/>
      <family val="2"/>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176" fontId="1" fillId="0" borderId="0" xfId="0" applyNumberFormat="1" applyFont="1" applyAlignment="1"/>
    <xf numFmtId="176" fontId="1" fillId="0" borderId="0" xfId="0" applyNumberFormat="1" applyFont="1" applyBorder="1"/>
    <xf numFmtId="176" fontId="2" fillId="0" borderId="0" xfId="0" applyNumberFormat="1" applyFont="1" applyBorder="1" applyAlignment="1"/>
    <xf numFmtId="176" fontId="1" fillId="0" borderId="0" xfId="0" applyNumberFormat="1" applyFont="1" applyBorder="1" applyAlignment="1"/>
    <xf numFmtId="176" fontId="2" fillId="0" borderId="0" xfId="0" applyNumberFormat="1" applyFont="1" applyBorder="1" applyAlignment="1">
      <alignment horizontal="center"/>
    </xf>
    <xf numFmtId="176" fontId="2" fillId="0" borderId="0" xfId="0" applyNumberFormat="1" applyFont="1" applyBorder="1" applyAlignment="1" applyProtection="1"/>
    <xf numFmtId="176" fontId="2" fillId="2" borderId="1" xfId="0" applyNumberFormat="1" applyFont="1" applyFill="1" applyBorder="1" applyAlignment="1" applyProtection="1">
      <protection locked="0"/>
    </xf>
    <xf numFmtId="176" fontId="2" fillId="2" borderId="1" xfId="0" applyNumberFormat="1" applyFont="1" applyFill="1" applyBorder="1" applyAlignment="1" applyProtection="1">
      <alignment horizontal="center"/>
      <protection locked="0"/>
    </xf>
    <xf numFmtId="176" fontId="1" fillId="0" borderId="0" xfId="0" applyNumberFormat="1" applyFont="1" applyAlignment="1" applyProtection="1"/>
    <xf numFmtId="182" fontId="1" fillId="0" borderId="0" xfId="0" applyNumberFormat="1" applyFont="1" applyFill="1" applyBorder="1" applyAlignment="1" applyProtection="1">
      <alignment horizontal="center"/>
    </xf>
    <xf numFmtId="176" fontId="1" fillId="0" borderId="1" xfId="0" applyNumberFormat="1" applyFont="1" applyBorder="1" applyAlignment="1">
      <alignment horizontal="center"/>
    </xf>
    <xf numFmtId="183" fontId="1" fillId="0" borderId="1" xfId="0" applyNumberFormat="1" applyFont="1" applyBorder="1" applyAlignment="1">
      <alignment horizontal="center"/>
    </xf>
    <xf numFmtId="182" fontId="1" fillId="0" borderId="1" xfId="0" applyNumberFormat="1" applyFont="1" applyBorder="1" applyAlignment="1">
      <alignment horizontal="center"/>
    </xf>
    <xf numFmtId="176" fontId="1" fillId="0" borderId="0" xfId="0" applyNumberFormat="1" applyFont="1" applyBorder="1" applyAlignment="1" applyProtection="1"/>
    <xf numFmtId="0" fontId="0" fillId="0" borderId="0" xfId="0" applyBorder="1" applyAlignment="1" applyProtection="1">
      <alignment horizontal="center"/>
    </xf>
    <xf numFmtId="176" fontId="2" fillId="0" borderId="0" xfId="0" applyNumberFormat="1" applyFont="1" applyFill="1" applyBorder="1" applyAlignment="1" applyProtection="1">
      <alignment horizontal="center"/>
    </xf>
    <xf numFmtId="176" fontId="6" fillId="0" borderId="0" xfId="0" applyNumberFormat="1" applyFont="1" applyBorder="1" applyAlignment="1"/>
    <xf numFmtId="176" fontId="1" fillId="0" borderId="0" xfId="0" applyNumberFormat="1" applyFont="1" applyBorder="1" applyAlignment="1">
      <alignment horizontal="center"/>
    </xf>
    <xf numFmtId="176" fontId="1" fillId="2" borderId="1" xfId="0" applyNumberFormat="1" applyFont="1" applyFill="1" applyBorder="1" applyAlignment="1" applyProtection="1">
      <alignment horizontal="center"/>
      <protection locked="0"/>
    </xf>
    <xf numFmtId="176" fontId="1" fillId="0" borderId="0" xfId="0" applyNumberFormat="1" applyFont="1" applyFill="1" applyBorder="1" applyAlignment="1" applyProtection="1">
      <alignment horizontal="center"/>
    </xf>
    <xf numFmtId="176" fontId="1" fillId="2" borderId="1" xfId="0" applyNumberFormat="1" applyFont="1" applyFill="1" applyBorder="1" applyAlignment="1" applyProtection="1">
      <protection locked="0"/>
    </xf>
    <xf numFmtId="176" fontId="2" fillId="0" borderId="1" xfId="0" applyNumberFormat="1" applyFont="1" applyBorder="1" applyAlignment="1"/>
    <xf numFmtId="176" fontId="2" fillId="0" borderId="1" xfId="0" applyNumberFormat="1" applyFont="1" applyBorder="1" applyAlignment="1" applyProtection="1"/>
    <xf numFmtId="176" fontId="2" fillId="0" borderId="1" xfId="0" applyNumberFormat="1" applyFont="1" applyBorder="1" applyAlignment="1">
      <alignment horizontal="center"/>
    </xf>
    <xf numFmtId="177" fontId="2" fillId="0" borderId="1" xfId="0" applyNumberFormat="1" applyFont="1" applyBorder="1" applyAlignment="1" applyProtection="1"/>
    <xf numFmtId="176" fontId="1" fillId="0" borderId="1" xfId="0" applyNumberFormat="1" applyFont="1" applyBorder="1" applyAlignment="1"/>
    <xf numFmtId="176" fontId="1" fillId="0" borderId="1" xfId="0" applyNumberFormat="1" applyFont="1" applyBorder="1" applyAlignment="1" applyProtection="1"/>
    <xf numFmtId="177" fontId="1" fillId="0" borderId="1" xfId="0" applyNumberFormat="1" applyFont="1" applyBorder="1" applyAlignment="1" applyProtection="1"/>
    <xf numFmtId="176" fontId="4" fillId="0" borderId="1" xfId="0" applyNumberFormat="1" applyFont="1" applyBorder="1" applyAlignment="1">
      <alignment horizontal="center"/>
    </xf>
    <xf numFmtId="185" fontId="1" fillId="0" borderId="1" xfId="0" applyNumberFormat="1" applyFont="1" applyBorder="1" applyAlignment="1">
      <alignment horizontal="center"/>
    </xf>
    <xf numFmtId="185" fontId="1" fillId="2" borderId="1" xfId="0" applyNumberFormat="1" applyFont="1" applyFill="1" applyBorder="1" applyAlignment="1" applyProtection="1">
      <alignment horizontal="center"/>
      <protection locked="0"/>
    </xf>
    <xf numFmtId="180" fontId="2" fillId="2" borderId="1" xfId="0" applyNumberFormat="1" applyFont="1" applyFill="1" applyBorder="1" applyAlignment="1" applyProtection="1">
      <protection locked="0"/>
    </xf>
    <xf numFmtId="180" fontId="1" fillId="2" borderId="1" xfId="0" applyNumberFormat="1" applyFont="1" applyFill="1" applyBorder="1" applyAlignment="1" applyProtection="1">
      <protection locked="0"/>
    </xf>
    <xf numFmtId="176" fontId="4" fillId="0" borderId="0" xfId="0" applyNumberFormat="1" applyFont="1" applyBorder="1" applyAlignment="1">
      <alignment horizontal="center"/>
    </xf>
    <xf numFmtId="0" fontId="7" fillId="0" borderId="0"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676470663563587"/>
          <c:y val="5.4221676109324102E-2"/>
        </c:manualLayout>
      </c:layout>
      <c:overlay val="0"/>
      <c:spPr>
        <a:noFill/>
        <a:ln w="25400">
          <a:noFill/>
        </a:ln>
      </c:spPr>
      <c:txPr>
        <a:bodyPr/>
        <a:lstStyle/>
        <a:p>
          <a:pPr>
            <a:defRPr sz="16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0.11136090102468152"/>
          <c:y val="0.1427837470878868"/>
          <c:w val="0.832785868532401"/>
          <c:h val="0.72657045986494295"/>
        </c:manualLayout>
      </c:layout>
      <c:scatterChart>
        <c:scatterStyle val="smoothMarker"/>
        <c:varyColors val="0"/>
        <c:ser>
          <c:idx val="0"/>
          <c:order val="0"/>
          <c:tx>
            <c:strRef>
              <c:f>normal!$K$24</c:f>
              <c:strCache>
                <c:ptCount val="1"/>
                <c:pt idx="0">
                  <c:v>予想圧力損失　Pa パスカル</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normal!$J$25:$J$35</c:f>
              <c:numCache>
                <c:formatCode>0.0000_);[Red]\(0.0000\)</c:formatCode>
                <c:ptCount val="11"/>
                <c:pt idx="0">
                  <c:v>50</c:v>
                </c:pt>
                <c:pt idx="1">
                  <c:v>45</c:v>
                </c:pt>
                <c:pt idx="2">
                  <c:v>40</c:v>
                </c:pt>
                <c:pt idx="3">
                  <c:v>35</c:v>
                </c:pt>
                <c:pt idx="4">
                  <c:v>30</c:v>
                </c:pt>
                <c:pt idx="5">
                  <c:v>25</c:v>
                </c:pt>
                <c:pt idx="6">
                  <c:v>20</c:v>
                </c:pt>
                <c:pt idx="7">
                  <c:v>15</c:v>
                </c:pt>
                <c:pt idx="8">
                  <c:v>10</c:v>
                </c:pt>
                <c:pt idx="9">
                  <c:v>5</c:v>
                </c:pt>
                <c:pt idx="10">
                  <c:v>0</c:v>
                </c:pt>
              </c:numCache>
            </c:numRef>
          </c:xVal>
          <c:yVal>
            <c:numRef>
              <c:f>normal!$K$25:$K$35</c:f>
              <c:numCache>
                <c:formatCode>0_);[Red]\(0\)</c:formatCode>
                <c:ptCount val="11"/>
                <c:pt idx="0">
                  <c:v>2172.1355197053426</c:v>
                </c:pt>
                <c:pt idx="1">
                  <c:v>2143.8033172744031</c:v>
                </c:pt>
                <c:pt idx="2">
                  <c:v>2115.471114843464</c:v>
                </c:pt>
                <c:pt idx="3">
                  <c:v>2087.1389124125249</c:v>
                </c:pt>
                <c:pt idx="4">
                  <c:v>2058.8067099815853</c:v>
                </c:pt>
                <c:pt idx="5">
                  <c:v>2030.4745075506462</c:v>
                </c:pt>
                <c:pt idx="6">
                  <c:v>2002.1423051197071</c:v>
                </c:pt>
                <c:pt idx="7">
                  <c:v>1973.8101026887678</c:v>
                </c:pt>
                <c:pt idx="8">
                  <c:v>1945.4779002578284</c:v>
                </c:pt>
                <c:pt idx="9">
                  <c:v>1917.1456978268893</c:v>
                </c:pt>
                <c:pt idx="10">
                  <c:v>0</c:v>
                </c:pt>
              </c:numCache>
            </c:numRef>
          </c:yVal>
          <c:smooth val="1"/>
        </c:ser>
        <c:dLbls>
          <c:showLegendKey val="0"/>
          <c:showVal val="0"/>
          <c:showCatName val="0"/>
          <c:showSerName val="0"/>
          <c:showPercent val="0"/>
          <c:showBubbleSize val="0"/>
        </c:dLbls>
        <c:axId val="120414976"/>
        <c:axId val="133599232"/>
      </c:scatterChart>
      <c:valAx>
        <c:axId val="12041497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流量指示値</a:t>
                </a:r>
              </a:p>
            </c:rich>
          </c:tx>
          <c:layout>
            <c:manualLayout>
              <c:xMode val="edge"/>
              <c:yMode val="edge"/>
              <c:x val="0.4769151630839622"/>
              <c:y val="0.92899805067308627"/>
            </c:manualLayout>
          </c:layout>
          <c:overlay val="0"/>
          <c:spPr>
            <a:noFill/>
            <a:ln w="25400">
              <a:noFill/>
            </a:ln>
          </c:spPr>
        </c:title>
        <c:numFmt formatCode="0.0000_);[Red]\(0.000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33599232"/>
        <c:crosses val="autoZero"/>
        <c:crossBetween val="midCat"/>
      </c:valAx>
      <c:valAx>
        <c:axId val="133599232"/>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圧力損失 Pa</a:t>
                </a:r>
              </a:p>
            </c:rich>
          </c:tx>
          <c:layout>
            <c:manualLayout>
              <c:xMode val="edge"/>
              <c:yMode val="edge"/>
              <c:x val="2.1788002374394211E-2"/>
              <c:y val="0.4247364628563721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204149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543373590525091"/>
          <c:y val="5.4238030269658524E-2"/>
        </c:manualLayout>
      </c:layout>
      <c:overlay val="0"/>
      <c:spPr>
        <a:noFill/>
        <a:ln w="25400">
          <a:noFill/>
        </a:ln>
      </c:spPr>
      <c:txPr>
        <a:bodyPr/>
        <a:lstStyle/>
        <a:p>
          <a:pPr>
            <a:defRPr sz="1575"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0.11281846880296337"/>
          <c:y val="0.14644268172807803"/>
          <c:w val="0.83142306356966478"/>
          <c:h val="0.7231737369287804"/>
        </c:manualLayout>
      </c:layout>
      <c:scatterChart>
        <c:scatterStyle val="smoothMarker"/>
        <c:varyColors val="0"/>
        <c:ser>
          <c:idx val="0"/>
          <c:order val="0"/>
          <c:tx>
            <c:strRef>
              <c:f>operation!$K$22</c:f>
              <c:strCache>
                <c:ptCount val="1"/>
                <c:pt idx="0">
                  <c:v>予想圧力損失　Pa パスカル</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operation!$J$23:$J$33</c:f>
              <c:numCache>
                <c:formatCode>0.0000_);[Red]\(0.0000\)</c:formatCode>
                <c:ptCount val="11"/>
                <c:pt idx="0">
                  <c:v>44.813000000000002</c:v>
                </c:pt>
                <c:pt idx="1">
                  <c:v>40.331699999999998</c:v>
                </c:pt>
                <c:pt idx="2">
                  <c:v>35.8504</c:v>
                </c:pt>
                <c:pt idx="3">
                  <c:v>31.369100000000003</c:v>
                </c:pt>
                <c:pt idx="4">
                  <c:v>26.887800000000002</c:v>
                </c:pt>
                <c:pt idx="5">
                  <c:v>22.406500000000001</c:v>
                </c:pt>
                <c:pt idx="6">
                  <c:v>17.9252</c:v>
                </c:pt>
                <c:pt idx="7">
                  <c:v>13.443900000000001</c:v>
                </c:pt>
                <c:pt idx="8">
                  <c:v>8.9626000000000001</c:v>
                </c:pt>
                <c:pt idx="9">
                  <c:v>4.4813000000000001</c:v>
                </c:pt>
                <c:pt idx="10">
                  <c:v>0</c:v>
                </c:pt>
              </c:numCache>
            </c:numRef>
          </c:xVal>
          <c:yVal>
            <c:numRef>
              <c:f>operation!$K$23:$K$33</c:f>
              <c:numCache>
                <c:formatCode>0_);[Red]\(0\)</c:formatCode>
                <c:ptCount val="11"/>
                <c:pt idx="0">
                  <c:v>2172.6553376991419</c:v>
                </c:pt>
                <c:pt idx="1">
                  <c:v>2144.3163550335007</c:v>
                </c:pt>
                <c:pt idx="2">
                  <c:v>2115.97737236786</c:v>
                </c:pt>
                <c:pt idx="3">
                  <c:v>2087.6383897022188</c:v>
                </c:pt>
                <c:pt idx="4">
                  <c:v>2059.299407036578</c:v>
                </c:pt>
                <c:pt idx="5">
                  <c:v>2030.9604243709368</c:v>
                </c:pt>
                <c:pt idx="6">
                  <c:v>2002.6214417052959</c:v>
                </c:pt>
                <c:pt idx="7">
                  <c:v>1974.2824590396549</c:v>
                </c:pt>
                <c:pt idx="8">
                  <c:v>1945.9434763740139</c:v>
                </c:pt>
                <c:pt idx="9">
                  <c:v>1917.604493708373</c:v>
                </c:pt>
                <c:pt idx="10">
                  <c:v>0</c:v>
                </c:pt>
              </c:numCache>
            </c:numRef>
          </c:yVal>
          <c:smooth val="1"/>
        </c:ser>
        <c:dLbls>
          <c:showLegendKey val="0"/>
          <c:showVal val="0"/>
          <c:showCatName val="0"/>
          <c:showSerName val="0"/>
          <c:showPercent val="0"/>
          <c:showBubbleSize val="0"/>
        </c:dLbls>
        <c:axId val="118585600"/>
        <c:axId val="118588160"/>
      </c:scatterChart>
      <c:valAx>
        <c:axId val="11858560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流量指示値</a:t>
                </a:r>
              </a:p>
            </c:rich>
          </c:tx>
          <c:layout>
            <c:manualLayout>
              <c:xMode val="edge"/>
              <c:yMode val="edge"/>
              <c:x val="0.47702591700383423"/>
              <c:y val="0.92927825195348279"/>
            </c:manualLayout>
          </c:layout>
          <c:overlay val="0"/>
          <c:spPr>
            <a:noFill/>
            <a:ln w="25400">
              <a:noFill/>
            </a:ln>
          </c:spPr>
        </c:title>
        <c:numFmt formatCode="0.0000_);[Red]\(0.000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18588160"/>
        <c:crosses val="autoZero"/>
        <c:crossBetween val="midCat"/>
      </c:valAx>
      <c:valAx>
        <c:axId val="118588160"/>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圧力損失 Pa</a:t>
                </a:r>
              </a:p>
            </c:rich>
          </c:tx>
          <c:layout>
            <c:manualLayout>
              <c:xMode val="edge"/>
              <c:yMode val="edge"/>
              <c:x val="2.207317867884066E-2"/>
              <c:y val="0.42667250478798041"/>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185856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533400</xdr:colOff>
      <xdr:row>0</xdr:row>
      <xdr:rowOff>180975</xdr:rowOff>
    </xdr:from>
    <xdr:to>
      <xdr:col>10</xdr:col>
      <xdr:colOff>1228725</xdr:colOff>
      <xdr:row>19</xdr:row>
      <xdr:rowOff>66675</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9575" y="180975"/>
          <a:ext cx="2676525"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809625</xdr:colOff>
      <xdr:row>46</xdr:row>
      <xdr:rowOff>104775</xdr:rowOff>
    </xdr:from>
    <xdr:to>
      <xdr:col>10</xdr:col>
      <xdr:colOff>495300</xdr:colOff>
      <xdr:row>74</xdr:row>
      <xdr:rowOff>38100</xdr:rowOff>
    </xdr:to>
    <xdr:graphicFrame macro="">
      <xdr:nvGraphicFramePr>
        <xdr:cNvPr id="1028"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257175</xdr:colOff>
      <xdr:row>0</xdr:row>
      <xdr:rowOff>66675</xdr:rowOff>
    </xdr:from>
    <xdr:to>
      <xdr:col>10</xdr:col>
      <xdr:colOff>990600</xdr:colOff>
      <xdr:row>17</xdr:row>
      <xdr:rowOff>66675</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66675"/>
          <a:ext cx="2714625"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809625</xdr:colOff>
      <xdr:row>44</xdr:row>
      <xdr:rowOff>104775</xdr:rowOff>
    </xdr:from>
    <xdr:to>
      <xdr:col>10</xdr:col>
      <xdr:colOff>495300</xdr:colOff>
      <xdr:row>72</xdr:row>
      <xdr:rowOff>38100</xdr:rowOff>
    </xdr:to>
    <xdr:graphicFrame macro="">
      <xdr:nvGraphicFramePr>
        <xdr:cNvPr id="205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T47"/>
  <sheetViews>
    <sheetView showGridLines="0" tabSelected="1" zoomScale="85" zoomScaleNormal="90" workbookViewId="0">
      <selection activeCell="C6" sqref="C6"/>
    </sheetView>
  </sheetViews>
  <sheetFormatPr defaultColWidth="10.6640625" defaultRowHeight="15" x14ac:dyDescent="0.2"/>
  <cols>
    <col min="1" max="1" width="3.44140625" style="1" customWidth="1"/>
    <col min="2" max="2" width="11.6640625" style="1" customWidth="1"/>
    <col min="3" max="3" width="33.88671875" style="1" customWidth="1"/>
    <col min="4" max="4" width="9.21875" style="1" customWidth="1"/>
    <col min="5" max="5" width="10.44140625" style="1" customWidth="1"/>
    <col min="6" max="6" width="13.109375" style="1" customWidth="1"/>
    <col min="7" max="7" width="2.88671875" style="1" customWidth="1"/>
    <col min="8" max="8" width="2.77734375" style="1" customWidth="1"/>
    <col min="9" max="9" width="10.6640625" style="1" customWidth="1"/>
    <col min="10" max="10" width="12.44140625" style="1" customWidth="1"/>
    <col min="11" max="11" width="27.44140625" style="1" customWidth="1"/>
    <col min="12" max="12" width="2.6640625" style="1" customWidth="1"/>
    <col min="13" max="254" width="10.6640625" style="1" customWidth="1"/>
  </cols>
  <sheetData>
    <row r="1" spans="2:7" ht="18.75" customHeight="1" x14ac:dyDescent="0.2">
      <c r="B1" s="17" t="s">
        <v>10</v>
      </c>
      <c r="C1" s="4"/>
      <c r="D1" s="14"/>
      <c r="E1" s="14" t="s">
        <v>96</v>
      </c>
      <c r="F1" s="4"/>
    </row>
    <row r="2" spans="2:7" ht="18.75" customHeight="1" x14ac:dyDescent="0.2">
      <c r="B2" s="34" t="s">
        <v>7</v>
      </c>
      <c r="C2" s="35"/>
      <c r="D2" s="15"/>
      <c r="E2" s="15"/>
      <c r="F2" s="2"/>
    </row>
    <row r="3" spans="2:7" ht="18.75" customHeight="1" x14ac:dyDescent="0.2">
      <c r="B3" s="4"/>
      <c r="C3" s="4"/>
      <c r="D3" s="14"/>
      <c r="E3" s="14"/>
      <c r="F3" s="4"/>
    </row>
    <row r="4" spans="2:7" ht="18.75" customHeight="1" x14ac:dyDescent="0.2">
      <c r="B4" s="5" t="s">
        <v>0</v>
      </c>
      <c r="C4" s="8"/>
      <c r="D4" s="16"/>
      <c r="E4" s="16"/>
      <c r="F4" s="6"/>
    </row>
    <row r="5" spans="2:7" ht="18.75" customHeight="1" x14ac:dyDescent="0.2">
      <c r="B5" s="5" t="s">
        <v>1</v>
      </c>
      <c r="C5" s="8"/>
      <c r="D5" s="16"/>
      <c r="E5" s="16"/>
      <c r="F5" s="6"/>
    </row>
    <row r="6" spans="2:7" ht="18.75" customHeight="1" x14ac:dyDescent="0.2">
      <c r="B6" s="5" t="s">
        <v>11</v>
      </c>
      <c r="C6" s="8"/>
      <c r="D6" s="16"/>
      <c r="E6" s="16"/>
      <c r="F6" s="6"/>
    </row>
    <row r="7" spans="2:7" ht="18.75" customHeight="1" x14ac:dyDescent="0.2">
      <c r="B7" s="5" t="s">
        <v>2</v>
      </c>
      <c r="C7" s="8"/>
      <c r="D7" s="16"/>
      <c r="E7" s="16"/>
      <c r="F7" s="6"/>
    </row>
    <row r="8" spans="2:7" ht="18.75" customHeight="1" x14ac:dyDescent="0.2">
      <c r="B8" s="4"/>
      <c r="C8" s="18" t="s">
        <v>58</v>
      </c>
      <c r="D8" s="14"/>
      <c r="E8" s="14"/>
      <c r="F8" s="4"/>
    </row>
    <row r="9" spans="2:7" ht="18.75" customHeight="1" x14ac:dyDescent="0.2">
      <c r="B9" s="3" t="s">
        <v>3</v>
      </c>
      <c r="C9" s="22" t="s">
        <v>12</v>
      </c>
      <c r="D9" s="23"/>
      <c r="E9" s="23"/>
      <c r="F9" s="8" t="s">
        <v>59</v>
      </c>
    </row>
    <row r="10" spans="2:7" ht="18.75" customHeight="1" x14ac:dyDescent="0.2">
      <c r="B10" s="2"/>
      <c r="C10" s="22" t="s">
        <v>98</v>
      </c>
      <c r="D10" s="23"/>
      <c r="E10" s="23"/>
      <c r="F10" s="32">
        <v>50</v>
      </c>
      <c r="G10" s="2"/>
    </row>
    <row r="11" spans="2:7" ht="18.75" customHeight="1" x14ac:dyDescent="0.2">
      <c r="B11" s="4"/>
      <c r="C11" s="22" t="s">
        <v>8</v>
      </c>
      <c r="D11" s="23"/>
      <c r="E11" s="23"/>
      <c r="F11" s="32">
        <v>1.2929999999999999</v>
      </c>
      <c r="G11" s="2"/>
    </row>
    <row r="12" spans="2:7" ht="18.75" customHeight="1" x14ac:dyDescent="0.2">
      <c r="B12" s="4"/>
      <c r="C12" s="22" t="s">
        <v>9</v>
      </c>
      <c r="D12" s="23"/>
      <c r="E12" s="23"/>
      <c r="F12" s="7">
        <v>20</v>
      </c>
      <c r="G12" s="2"/>
    </row>
    <row r="13" spans="2:7" ht="18.75" customHeight="1" x14ac:dyDescent="0.2">
      <c r="B13" s="4"/>
      <c r="C13" s="22" t="s">
        <v>6</v>
      </c>
      <c r="D13" s="23"/>
      <c r="E13" s="23"/>
      <c r="F13" s="7">
        <v>20</v>
      </c>
      <c r="G13" s="2"/>
    </row>
    <row r="14" spans="2:7" ht="18.75" customHeight="1" x14ac:dyDescent="0.2">
      <c r="B14" s="3" t="s">
        <v>4</v>
      </c>
      <c r="C14" s="22" t="s">
        <v>41</v>
      </c>
      <c r="D14" s="24" t="s">
        <v>28</v>
      </c>
      <c r="E14" s="22"/>
      <c r="F14" s="7">
        <v>30</v>
      </c>
      <c r="G14" s="2"/>
    </row>
    <row r="15" spans="2:7" ht="18.75" customHeight="1" x14ac:dyDescent="0.2">
      <c r="B15" s="2"/>
      <c r="C15" s="22" t="s">
        <v>42</v>
      </c>
      <c r="D15" s="24" t="s">
        <v>29</v>
      </c>
      <c r="E15" s="22"/>
      <c r="F15" s="7">
        <v>40</v>
      </c>
      <c r="G15" s="2"/>
    </row>
    <row r="16" spans="2:7" ht="18.75" customHeight="1" x14ac:dyDescent="0.2">
      <c r="B16" s="4"/>
      <c r="C16" s="22" t="s">
        <v>43</v>
      </c>
      <c r="D16" s="24" t="s">
        <v>30</v>
      </c>
      <c r="E16" s="22"/>
      <c r="F16" s="7">
        <v>300</v>
      </c>
      <c r="G16" s="2"/>
    </row>
    <row r="17" spans="2:11" ht="18.75" customHeight="1" x14ac:dyDescent="0.2">
      <c r="B17" s="4"/>
      <c r="C17" s="22" t="s">
        <v>44</v>
      </c>
      <c r="D17" s="24" t="s">
        <v>31</v>
      </c>
      <c r="E17" s="29" t="s">
        <v>94</v>
      </c>
      <c r="F17" s="7">
        <v>200</v>
      </c>
      <c r="G17" s="2"/>
    </row>
    <row r="18" spans="2:11" ht="18.75" customHeight="1" x14ac:dyDescent="0.2">
      <c r="B18" s="4"/>
      <c r="C18" s="22" t="s">
        <v>45</v>
      </c>
      <c r="D18" s="24" t="s">
        <v>32</v>
      </c>
      <c r="E18" s="22"/>
      <c r="F18" s="7">
        <v>50</v>
      </c>
      <c r="G18" s="2"/>
    </row>
    <row r="19" spans="2:11" ht="18.75" customHeight="1" x14ac:dyDescent="0.2">
      <c r="B19" s="4"/>
      <c r="C19" s="22" t="s">
        <v>46</v>
      </c>
      <c r="D19" s="24" t="s">
        <v>33</v>
      </c>
      <c r="E19" s="24" t="s">
        <v>40</v>
      </c>
      <c r="F19" s="23">
        <f>F16-(F17+F18)</f>
        <v>50</v>
      </c>
      <c r="G19" s="2"/>
    </row>
    <row r="20" spans="2:11" ht="18.75" customHeight="1" x14ac:dyDescent="0.2">
      <c r="B20" s="4"/>
      <c r="C20" s="22" t="s">
        <v>47</v>
      </c>
      <c r="D20" s="24" t="s">
        <v>34</v>
      </c>
      <c r="E20" s="24" t="s">
        <v>40</v>
      </c>
      <c r="F20" s="23">
        <f>(F15-F14)/(F17+F18+F19)*(F18+F17)+F14</f>
        <v>38.333333333333336</v>
      </c>
    </row>
    <row r="21" spans="2:11" ht="18.75" customHeight="1" x14ac:dyDescent="0.2">
      <c r="B21" s="4"/>
      <c r="C21" s="22" t="s">
        <v>48</v>
      </c>
      <c r="D21" s="24" t="s">
        <v>35</v>
      </c>
      <c r="E21" s="24" t="s">
        <v>40</v>
      </c>
      <c r="F21" s="23">
        <f>(F15-F14)/(F17+F18+F19)*F18+F14</f>
        <v>31.666666666666668</v>
      </c>
      <c r="J21" s="11" t="s">
        <v>21</v>
      </c>
      <c r="K21" s="11" t="s">
        <v>16</v>
      </c>
    </row>
    <row r="22" spans="2:11" ht="18.75" customHeight="1" x14ac:dyDescent="0.2">
      <c r="B22" s="4"/>
      <c r="C22" s="22" t="s">
        <v>49</v>
      </c>
      <c r="D22" s="24" t="s">
        <v>36</v>
      </c>
      <c r="E22" s="24" t="s">
        <v>40</v>
      </c>
      <c r="F22" s="23">
        <f>+F21*0.995</f>
        <v>31.508333333333333</v>
      </c>
      <c r="G22" s="2"/>
      <c r="J22" s="31">
        <v>11</v>
      </c>
      <c r="K22" s="13">
        <f>+$F$31*0.15*J22/F10+$F$31</f>
        <v>1951.1443407440163</v>
      </c>
    </row>
    <row r="23" spans="2:11" ht="18.75" customHeight="1" x14ac:dyDescent="0.2">
      <c r="B23" s="3" t="s">
        <v>5</v>
      </c>
      <c r="C23" s="22" t="s">
        <v>92</v>
      </c>
      <c r="D23" s="24" t="s">
        <v>37</v>
      </c>
      <c r="E23" s="24" t="s">
        <v>40</v>
      </c>
      <c r="F23" s="23">
        <f>F11*273.2/(273.2+F13)*(101.3+F12)/101.3</f>
        <v>1.4426686998083575</v>
      </c>
    </row>
    <row r="24" spans="2:11" ht="18.75" customHeight="1" x14ac:dyDescent="0.2">
      <c r="B24" s="2"/>
      <c r="C24" s="22" t="s">
        <v>50</v>
      </c>
      <c r="D24" s="24" t="s">
        <v>38</v>
      </c>
      <c r="E24" s="24" t="s">
        <v>40</v>
      </c>
      <c r="F24" s="23">
        <f>F10*F11/F23</f>
        <v>44.812783426013212</v>
      </c>
      <c r="I24" s="11" t="s">
        <v>19</v>
      </c>
      <c r="J24" s="11" t="s">
        <v>20</v>
      </c>
      <c r="K24" s="11" t="s">
        <v>15</v>
      </c>
    </row>
    <row r="25" spans="2:11" ht="18.75" customHeight="1" x14ac:dyDescent="0.2">
      <c r="B25" s="4"/>
      <c r="C25" s="22" t="s">
        <v>51</v>
      </c>
      <c r="D25" s="24" t="s">
        <v>39</v>
      </c>
      <c r="E25" s="24" t="s">
        <v>40</v>
      </c>
      <c r="F25" s="23">
        <f>PI()/4*F14^2/10^2</f>
        <v>7.0685834705770345</v>
      </c>
      <c r="I25" s="12">
        <v>100</v>
      </c>
      <c r="J25" s="30">
        <f t="shared" ref="J25:J35" si="0">+$F$10*I25/100</f>
        <v>50</v>
      </c>
      <c r="K25" s="13">
        <f>+$F$31*0.15*1+$F$31</f>
        <v>2172.1355197053426</v>
      </c>
    </row>
    <row r="26" spans="2:11" ht="18.75" customHeight="1" x14ac:dyDescent="0.2">
      <c r="B26" s="4"/>
      <c r="C26" s="22" t="s">
        <v>52</v>
      </c>
      <c r="D26" s="24" t="s">
        <v>39</v>
      </c>
      <c r="E26" s="24" t="s">
        <v>40</v>
      </c>
      <c r="F26" s="23">
        <f>PI()*F22^2/4/10^2</f>
        <v>7.7972371620844081</v>
      </c>
      <c r="I26" s="12">
        <v>90</v>
      </c>
      <c r="J26" s="30">
        <f t="shared" si="0"/>
        <v>45</v>
      </c>
      <c r="K26" s="13">
        <f>+$F$31*0.15*0.9+$F$31</f>
        <v>2143.8033172744031</v>
      </c>
    </row>
    <row r="27" spans="2:11" ht="18.75" customHeight="1" x14ac:dyDescent="0.2">
      <c r="B27" s="4"/>
      <c r="C27" s="22" t="s">
        <v>53</v>
      </c>
      <c r="D27" s="24" t="s">
        <v>39</v>
      </c>
      <c r="E27" s="24" t="s">
        <v>40</v>
      </c>
      <c r="F27" s="23">
        <f>PI()/4*F20^2/10^2</f>
        <v>11.540989678812505</v>
      </c>
      <c r="I27" s="12">
        <v>80</v>
      </c>
      <c r="J27" s="30">
        <f t="shared" si="0"/>
        <v>40</v>
      </c>
      <c r="K27" s="13">
        <f>+$F$31*0.15*0.8+$F$31</f>
        <v>2115.471114843464</v>
      </c>
    </row>
    <row r="28" spans="2:11" ht="18.75" customHeight="1" x14ac:dyDescent="0.2">
      <c r="B28" s="4"/>
      <c r="C28" s="22" t="s">
        <v>54</v>
      </c>
      <c r="D28" s="24" t="s">
        <v>39</v>
      </c>
      <c r="E28" s="24" t="s">
        <v>40</v>
      </c>
      <c r="F28" s="23">
        <f>PI()/4*F21^2/10^2</f>
        <v>7.8757982496244123</v>
      </c>
      <c r="I28" s="12">
        <v>70</v>
      </c>
      <c r="J28" s="30">
        <f t="shared" si="0"/>
        <v>35</v>
      </c>
      <c r="K28" s="13">
        <f>+$F$31*0.15*0.7+$F$31</f>
        <v>2087.1389124125249</v>
      </c>
    </row>
    <row r="29" spans="2:11" ht="18.75" customHeight="1" x14ac:dyDescent="0.2">
      <c r="B29" s="4"/>
      <c r="C29" s="22" t="s">
        <v>55</v>
      </c>
      <c r="D29" s="24" t="s">
        <v>39</v>
      </c>
      <c r="E29" s="24" t="s">
        <v>40</v>
      </c>
      <c r="F29" s="25">
        <f>F27-F26</f>
        <v>3.7437525167280965</v>
      </c>
      <c r="I29" s="12">
        <v>60</v>
      </c>
      <c r="J29" s="30">
        <f t="shared" si="0"/>
        <v>30</v>
      </c>
      <c r="K29" s="13">
        <f>+$F$31*0.15*0.6+$F$31</f>
        <v>2058.8067099815853</v>
      </c>
    </row>
    <row r="30" spans="2:11" ht="18.75" customHeight="1" x14ac:dyDescent="0.2">
      <c r="B30" s="4"/>
      <c r="C30" s="26" t="s">
        <v>100</v>
      </c>
      <c r="D30" s="11" t="s">
        <v>101</v>
      </c>
      <c r="E30" s="24" t="s">
        <v>40</v>
      </c>
      <c r="F30" s="26">
        <f>+F24/3600/(F25*0.0001)</f>
        <v>17.610311101127316</v>
      </c>
      <c r="I30" s="12">
        <v>50</v>
      </c>
      <c r="J30" s="30">
        <f t="shared" si="0"/>
        <v>25</v>
      </c>
      <c r="K30" s="13">
        <f>+$F$31*0.15*0.5+$F$31</f>
        <v>2030.4745075506462</v>
      </c>
    </row>
    <row r="31" spans="2:11" ht="18.75" customHeight="1" x14ac:dyDescent="0.2">
      <c r="B31" s="4"/>
      <c r="C31" s="22" t="s">
        <v>56</v>
      </c>
      <c r="D31" s="24"/>
      <c r="E31" s="24" t="s">
        <v>40</v>
      </c>
      <c r="F31" s="23">
        <f>(F24/(F29*10^-4*4.4272*0.65*3600))^2*F23/1000*10^3*9.8067</f>
        <v>1888.81349539595</v>
      </c>
      <c r="I31" s="12">
        <v>40</v>
      </c>
      <c r="J31" s="30">
        <f t="shared" si="0"/>
        <v>20</v>
      </c>
      <c r="K31" s="13">
        <f>+$F$31*0.15*0.4+$F$31</f>
        <v>2002.1423051197071</v>
      </c>
    </row>
    <row r="32" spans="2:11" ht="18.75" customHeight="1" x14ac:dyDescent="0.2">
      <c r="B32" s="4"/>
      <c r="C32" s="22" t="s">
        <v>57</v>
      </c>
      <c r="D32" s="24"/>
      <c r="E32" s="24" t="s">
        <v>40</v>
      </c>
      <c r="F32" s="23">
        <f>+F31*1.15</f>
        <v>2172.1355197053422</v>
      </c>
      <c r="I32" s="12">
        <v>30</v>
      </c>
      <c r="J32" s="30">
        <f t="shared" si="0"/>
        <v>15</v>
      </c>
      <c r="K32" s="13">
        <f>+$F$31*0.15*0.3+$F$31</f>
        <v>1973.8101026887678</v>
      </c>
    </row>
    <row r="33" spans="2:11" ht="18.75" customHeight="1" x14ac:dyDescent="0.2">
      <c r="B33" s="4"/>
      <c r="C33" s="26"/>
      <c r="D33" s="11"/>
      <c r="E33" s="24"/>
      <c r="F33" s="26"/>
      <c r="I33" s="12">
        <v>20</v>
      </c>
      <c r="J33" s="30">
        <f t="shared" si="0"/>
        <v>10</v>
      </c>
      <c r="K33" s="13">
        <f>+$F$31*0.15*0.2+$F$31</f>
        <v>1945.4779002578284</v>
      </c>
    </row>
    <row r="34" spans="2:11" ht="18.75" customHeight="1" x14ac:dyDescent="0.2">
      <c r="B34" s="4" t="s">
        <v>14</v>
      </c>
      <c r="C34" s="2"/>
      <c r="D34" s="2"/>
      <c r="E34" s="2"/>
      <c r="F34" s="2"/>
      <c r="I34" s="12">
        <v>10</v>
      </c>
      <c r="J34" s="30">
        <f t="shared" si="0"/>
        <v>5</v>
      </c>
      <c r="K34" s="13">
        <f>+$F$31*0.15*0.1+$F$31</f>
        <v>1917.1456978268893</v>
      </c>
    </row>
    <row r="35" spans="2:11" ht="18.75" customHeight="1" x14ac:dyDescent="0.2">
      <c r="B35" s="4" t="s">
        <v>26</v>
      </c>
      <c r="C35" s="4"/>
      <c r="D35" s="4"/>
      <c r="E35" s="4"/>
      <c r="F35" s="4"/>
      <c r="I35" s="12">
        <v>0</v>
      </c>
      <c r="J35" s="30">
        <f t="shared" si="0"/>
        <v>0</v>
      </c>
      <c r="K35" s="13">
        <v>0</v>
      </c>
    </row>
    <row r="36" spans="2:11" ht="18.75" customHeight="1" x14ac:dyDescent="0.2">
      <c r="B36" s="4" t="s">
        <v>13</v>
      </c>
      <c r="C36" s="4"/>
      <c r="D36" s="4"/>
      <c r="E36" s="4"/>
      <c r="F36" s="4"/>
    </row>
    <row r="37" spans="2:11" ht="18.75" customHeight="1" x14ac:dyDescent="0.2">
      <c r="B37" s="4" t="s">
        <v>25</v>
      </c>
      <c r="C37" s="4"/>
      <c r="D37" s="4"/>
      <c r="E37" s="4"/>
      <c r="F37" s="4"/>
      <c r="I37" s="9"/>
    </row>
    <row r="38" spans="2:11" ht="18.75" customHeight="1" x14ac:dyDescent="0.2">
      <c r="B38" s="4" t="s">
        <v>103</v>
      </c>
      <c r="C38" s="4"/>
      <c r="D38" s="4"/>
      <c r="E38" s="4"/>
      <c r="F38" s="4"/>
      <c r="I38" s="10"/>
    </row>
    <row r="39" spans="2:11" ht="18.75" customHeight="1" x14ac:dyDescent="0.2">
      <c r="B39" s="4" t="s">
        <v>17</v>
      </c>
      <c r="C39" s="4"/>
      <c r="D39" s="4"/>
      <c r="E39" s="4"/>
      <c r="F39" s="4"/>
    </row>
    <row r="40" spans="2:11" ht="18.75" customHeight="1" x14ac:dyDescent="0.2">
      <c r="B40" s="4" t="s">
        <v>18</v>
      </c>
      <c r="C40" s="4"/>
      <c r="D40" s="4"/>
      <c r="E40" s="4"/>
      <c r="F40" s="4"/>
    </row>
    <row r="41" spans="2:11" ht="18.75" customHeight="1" x14ac:dyDescent="0.2">
      <c r="B41" s="4" t="s">
        <v>22</v>
      </c>
      <c r="C41" s="4"/>
      <c r="D41" s="4"/>
      <c r="E41" s="4"/>
      <c r="F41" s="4"/>
    </row>
    <row r="42" spans="2:11" ht="18.75" customHeight="1" x14ac:dyDescent="0.2">
      <c r="B42" s="4" t="s">
        <v>23</v>
      </c>
      <c r="C42" s="4"/>
      <c r="D42" s="4"/>
      <c r="E42" s="4"/>
      <c r="F42" s="4"/>
    </row>
    <row r="43" spans="2:11" ht="18.75" customHeight="1" x14ac:dyDescent="0.2">
      <c r="B43" s="4" t="s">
        <v>27</v>
      </c>
      <c r="C43" s="4"/>
      <c r="D43" s="4"/>
      <c r="E43" s="4"/>
      <c r="F43" s="4"/>
    </row>
    <row r="44" spans="2:11" x14ac:dyDescent="0.2">
      <c r="B44" s="4" t="s">
        <v>24</v>
      </c>
      <c r="C44" s="4"/>
      <c r="D44" s="4"/>
      <c r="E44" s="4"/>
      <c r="F44" s="4"/>
    </row>
    <row r="45" spans="2:11" x14ac:dyDescent="0.2">
      <c r="B45" s="1" t="s">
        <v>95</v>
      </c>
      <c r="C45" s="4"/>
      <c r="D45" s="4"/>
      <c r="E45" s="4"/>
      <c r="F45" s="4"/>
    </row>
    <row r="46" spans="2:11" x14ac:dyDescent="0.2">
      <c r="B46" s="4" t="s">
        <v>102</v>
      </c>
      <c r="C46" s="4"/>
      <c r="D46" s="4"/>
      <c r="E46" s="4"/>
      <c r="F46" s="4"/>
    </row>
    <row r="47" spans="2:11" x14ac:dyDescent="0.2">
      <c r="B47" s="4"/>
      <c r="C47" s="4"/>
      <c r="D47" s="4"/>
      <c r="E47" s="4"/>
      <c r="F47" s="4"/>
    </row>
  </sheetData>
  <sheetProtection sheet="1" objects="1" scenarios="1" selectLockedCells="1"/>
  <mergeCells count="1">
    <mergeCell ref="B2:C2"/>
  </mergeCells>
  <phoneticPr fontId="3"/>
  <pageMargins left="0.51" right="0.23622047244094491" top="1.1023622047244095" bottom="0.51181102362204722" header="0" footer="0"/>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T45"/>
  <sheetViews>
    <sheetView showGridLines="0" zoomScale="85" zoomScaleNormal="90" workbookViewId="0">
      <selection activeCell="C4" sqref="C4"/>
    </sheetView>
  </sheetViews>
  <sheetFormatPr defaultColWidth="10.6640625" defaultRowHeight="15" x14ac:dyDescent="0.2"/>
  <cols>
    <col min="1" max="1" width="3.44140625" style="1" customWidth="1"/>
    <col min="2" max="2" width="11.6640625" style="1" customWidth="1"/>
    <col min="3" max="3" width="33.88671875" style="1" customWidth="1"/>
    <col min="4" max="4" width="9.21875" style="1" customWidth="1"/>
    <col min="5" max="5" width="10.44140625" style="1" customWidth="1"/>
    <col min="6" max="6" width="13.109375" style="1" customWidth="1"/>
    <col min="7" max="7" width="2" style="1" customWidth="1"/>
    <col min="8" max="8" width="2.44140625" style="1" customWidth="1"/>
    <col min="9" max="9" width="10.6640625" style="1" customWidth="1"/>
    <col min="10" max="10" width="12.44140625" style="1" customWidth="1"/>
    <col min="11" max="11" width="27.44140625" style="1" customWidth="1"/>
    <col min="12" max="12" width="2.6640625" style="1" customWidth="1"/>
    <col min="13" max="254" width="10.6640625" style="1" customWidth="1"/>
  </cols>
  <sheetData>
    <row r="1" spans="2:7" ht="18.75" customHeight="1" x14ac:dyDescent="0.2">
      <c r="B1" s="17" t="s">
        <v>10</v>
      </c>
      <c r="C1" s="4"/>
      <c r="D1" s="14"/>
      <c r="E1" s="14" t="s">
        <v>96</v>
      </c>
      <c r="F1" s="4"/>
    </row>
    <row r="2" spans="2:7" ht="18.75" customHeight="1" x14ac:dyDescent="0.2">
      <c r="B2" s="34" t="s">
        <v>97</v>
      </c>
      <c r="C2" s="35"/>
      <c r="D2" s="15"/>
      <c r="E2" s="15"/>
      <c r="F2" s="2"/>
    </row>
    <row r="3" spans="2:7" ht="18.75" customHeight="1" x14ac:dyDescent="0.2">
      <c r="B3" s="4"/>
      <c r="C3" s="4"/>
      <c r="D3" s="14"/>
      <c r="E3" s="14"/>
      <c r="F3" s="4"/>
    </row>
    <row r="4" spans="2:7" ht="18.75" customHeight="1" x14ac:dyDescent="0.2">
      <c r="B4" s="18" t="s">
        <v>0</v>
      </c>
      <c r="C4" s="19"/>
      <c r="D4" s="20"/>
      <c r="E4" s="20"/>
      <c r="F4" s="14"/>
    </row>
    <row r="5" spans="2:7" ht="18.75" customHeight="1" x14ac:dyDescent="0.2">
      <c r="B5" s="18" t="s">
        <v>1</v>
      </c>
      <c r="C5" s="19"/>
      <c r="D5" s="20"/>
      <c r="E5" s="20"/>
      <c r="F5" s="14"/>
    </row>
    <row r="6" spans="2:7" ht="18.75" customHeight="1" x14ac:dyDescent="0.2">
      <c r="B6" s="18" t="s">
        <v>60</v>
      </c>
      <c r="C6" s="19"/>
      <c r="D6" s="20"/>
      <c r="E6" s="20"/>
      <c r="F6" s="14"/>
    </row>
    <row r="7" spans="2:7" ht="18.75" customHeight="1" x14ac:dyDescent="0.2">
      <c r="B7" s="18" t="s">
        <v>2</v>
      </c>
      <c r="C7" s="19"/>
      <c r="D7" s="20"/>
      <c r="E7" s="20"/>
      <c r="F7" s="14"/>
    </row>
    <row r="8" spans="2:7" ht="18.75" customHeight="1" x14ac:dyDescent="0.2">
      <c r="B8" s="4"/>
      <c r="C8" s="18" t="s">
        <v>58</v>
      </c>
      <c r="D8" s="14"/>
      <c r="E8" s="14"/>
      <c r="F8" s="4"/>
    </row>
    <row r="9" spans="2:7" ht="18.75" customHeight="1" x14ac:dyDescent="0.2">
      <c r="B9" s="4" t="s">
        <v>3</v>
      </c>
      <c r="C9" s="26" t="s">
        <v>12</v>
      </c>
      <c r="D9" s="27"/>
      <c r="E9" s="27"/>
      <c r="F9" s="19" t="s">
        <v>61</v>
      </c>
    </row>
    <row r="10" spans="2:7" ht="18.75" customHeight="1" x14ac:dyDescent="0.2">
      <c r="B10" s="2"/>
      <c r="C10" s="26" t="s">
        <v>99</v>
      </c>
      <c r="D10" s="27"/>
      <c r="E10" s="27"/>
      <c r="F10" s="33">
        <v>44.813000000000002</v>
      </c>
      <c r="G10" s="2"/>
    </row>
    <row r="11" spans="2:7" ht="18.75" customHeight="1" x14ac:dyDescent="0.2">
      <c r="B11" s="4"/>
      <c r="C11" s="26" t="s">
        <v>91</v>
      </c>
      <c r="D11" s="27"/>
      <c r="E11" s="27"/>
      <c r="F11" s="33">
        <v>1.4430000000000001</v>
      </c>
      <c r="G11" s="2"/>
    </row>
    <row r="12" spans="2:7" ht="18.75" customHeight="1" x14ac:dyDescent="0.2">
      <c r="B12" s="4" t="s">
        <v>4</v>
      </c>
      <c r="C12" s="26" t="s">
        <v>62</v>
      </c>
      <c r="D12" s="11" t="s">
        <v>63</v>
      </c>
      <c r="E12" s="26"/>
      <c r="F12" s="21">
        <v>30</v>
      </c>
      <c r="G12" s="2"/>
    </row>
    <row r="13" spans="2:7" ht="18.75" customHeight="1" x14ac:dyDescent="0.2">
      <c r="B13" s="2"/>
      <c r="C13" s="26" t="s">
        <v>64</v>
      </c>
      <c r="D13" s="11" t="s">
        <v>65</v>
      </c>
      <c r="E13" s="26"/>
      <c r="F13" s="21">
        <v>40</v>
      </c>
      <c r="G13" s="2"/>
    </row>
    <row r="14" spans="2:7" ht="18.75" customHeight="1" x14ac:dyDescent="0.2">
      <c r="B14" s="4"/>
      <c r="C14" s="26" t="s">
        <v>66</v>
      </c>
      <c r="D14" s="11" t="s">
        <v>67</v>
      </c>
      <c r="E14" s="26"/>
      <c r="F14" s="21">
        <v>300</v>
      </c>
      <c r="G14" s="2"/>
    </row>
    <row r="15" spans="2:7" ht="18.75" customHeight="1" x14ac:dyDescent="0.2">
      <c r="B15" s="4"/>
      <c r="C15" s="26" t="s">
        <v>68</v>
      </c>
      <c r="D15" s="11" t="s">
        <v>69</v>
      </c>
      <c r="E15" s="29" t="s">
        <v>94</v>
      </c>
      <c r="F15" s="21">
        <v>200</v>
      </c>
      <c r="G15" s="2"/>
    </row>
    <row r="16" spans="2:7" ht="18.75" customHeight="1" x14ac:dyDescent="0.2">
      <c r="B16" s="4"/>
      <c r="C16" s="26" t="s">
        <v>70</v>
      </c>
      <c r="D16" s="11" t="s">
        <v>71</v>
      </c>
      <c r="E16" s="26"/>
      <c r="F16" s="21">
        <v>50</v>
      </c>
      <c r="G16" s="2"/>
    </row>
    <row r="17" spans="2:11" ht="18.75" customHeight="1" x14ac:dyDescent="0.2">
      <c r="B17" s="4"/>
      <c r="C17" s="26" t="s">
        <v>72</v>
      </c>
      <c r="D17" s="11" t="s">
        <v>73</v>
      </c>
      <c r="E17" s="11" t="s">
        <v>40</v>
      </c>
      <c r="F17" s="27">
        <f>F14-(F15+F16)</f>
        <v>50</v>
      </c>
      <c r="G17" s="2"/>
    </row>
    <row r="18" spans="2:11" ht="18.75" customHeight="1" x14ac:dyDescent="0.2">
      <c r="B18" s="4"/>
      <c r="C18" s="26" t="s">
        <v>74</v>
      </c>
      <c r="D18" s="11" t="s">
        <v>75</v>
      </c>
      <c r="E18" s="11" t="s">
        <v>40</v>
      </c>
      <c r="F18" s="27">
        <f>(F13-F12)/(F15+F16+F17)*(F16+F15)+F12</f>
        <v>38.333333333333336</v>
      </c>
    </row>
    <row r="19" spans="2:11" ht="18.75" customHeight="1" x14ac:dyDescent="0.2">
      <c r="B19" s="4"/>
      <c r="C19" s="26" t="s">
        <v>76</v>
      </c>
      <c r="D19" s="11" t="s">
        <v>77</v>
      </c>
      <c r="E19" s="11" t="s">
        <v>40</v>
      </c>
      <c r="F19" s="27">
        <f>(F13-F12)/(F15+F16+F17)*F16+F12</f>
        <v>31.666666666666668</v>
      </c>
      <c r="J19" s="11" t="s">
        <v>21</v>
      </c>
      <c r="K19" s="11" t="s">
        <v>16</v>
      </c>
    </row>
    <row r="20" spans="2:11" ht="18.75" customHeight="1" x14ac:dyDescent="0.2">
      <c r="B20" s="4"/>
      <c r="C20" s="26" t="s">
        <v>78</v>
      </c>
      <c r="D20" s="11" t="s">
        <v>79</v>
      </c>
      <c r="E20" s="11" t="s">
        <v>40</v>
      </c>
      <c r="F20" s="27">
        <f>+F19*0.995</f>
        <v>31.508333333333333</v>
      </c>
      <c r="G20" s="2"/>
      <c r="J20" s="31">
        <v>25</v>
      </c>
      <c r="K20" s="13">
        <f>+$F$29*0.15*J20/F10+$F$29</f>
        <v>2047.3612793780419</v>
      </c>
    </row>
    <row r="21" spans="2:11" ht="18.75" customHeight="1" x14ac:dyDescent="0.2">
      <c r="B21" s="4" t="s">
        <v>5</v>
      </c>
      <c r="C21" s="26" t="s">
        <v>92</v>
      </c>
      <c r="D21" s="11" t="s">
        <v>80</v>
      </c>
      <c r="E21" s="11" t="s">
        <v>93</v>
      </c>
      <c r="F21" s="27">
        <f>+F11</f>
        <v>1.4430000000000001</v>
      </c>
    </row>
    <row r="22" spans="2:11" ht="18.75" customHeight="1" x14ac:dyDescent="0.2">
      <c r="B22" s="2"/>
      <c r="C22" s="26" t="s">
        <v>81</v>
      </c>
      <c r="D22" s="11" t="s">
        <v>82</v>
      </c>
      <c r="E22" s="11" t="s">
        <v>93</v>
      </c>
      <c r="F22" s="27">
        <f>+F10</f>
        <v>44.813000000000002</v>
      </c>
      <c r="I22" s="11" t="s">
        <v>19</v>
      </c>
      <c r="J22" s="11" t="s">
        <v>20</v>
      </c>
      <c r="K22" s="11" t="s">
        <v>15</v>
      </c>
    </row>
    <row r="23" spans="2:11" ht="18.75" customHeight="1" x14ac:dyDescent="0.2">
      <c r="B23" s="4"/>
      <c r="C23" s="26" t="s">
        <v>83</v>
      </c>
      <c r="D23" s="11" t="s">
        <v>84</v>
      </c>
      <c r="E23" s="11" t="s">
        <v>40</v>
      </c>
      <c r="F23" s="27">
        <f>PI()/4*F12^2/10^2</f>
        <v>7.0685834705770345</v>
      </c>
      <c r="I23" s="12">
        <v>100</v>
      </c>
      <c r="J23" s="30">
        <f t="shared" ref="J23:J33" si="0">+$F$10*I23/100</f>
        <v>44.813000000000002</v>
      </c>
      <c r="K23" s="13">
        <f>+$F$29*0.15*1+$F$29</f>
        <v>2172.6553376991419</v>
      </c>
    </row>
    <row r="24" spans="2:11" ht="18.75" customHeight="1" x14ac:dyDescent="0.2">
      <c r="B24" s="4"/>
      <c r="C24" s="26" t="s">
        <v>85</v>
      </c>
      <c r="D24" s="11" t="s">
        <v>86</v>
      </c>
      <c r="E24" s="11" t="s">
        <v>40</v>
      </c>
      <c r="F24" s="27">
        <f>PI()*F20^2/4/10^2</f>
        <v>7.7972371620844081</v>
      </c>
      <c r="I24" s="12">
        <v>90</v>
      </c>
      <c r="J24" s="30">
        <f t="shared" si="0"/>
        <v>40.331699999999998</v>
      </c>
      <c r="K24" s="13">
        <f>+$F$29*0.15*0.9+$F$29</f>
        <v>2144.3163550335007</v>
      </c>
    </row>
    <row r="25" spans="2:11" ht="18.75" customHeight="1" x14ac:dyDescent="0.2">
      <c r="B25" s="4"/>
      <c r="C25" s="26" t="s">
        <v>87</v>
      </c>
      <c r="D25" s="11" t="s">
        <v>86</v>
      </c>
      <c r="E25" s="11" t="s">
        <v>40</v>
      </c>
      <c r="F25" s="27">
        <f>PI()/4*F18^2/10^2</f>
        <v>11.540989678812505</v>
      </c>
      <c r="I25" s="12">
        <v>80</v>
      </c>
      <c r="J25" s="30">
        <f t="shared" si="0"/>
        <v>35.8504</v>
      </c>
      <c r="K25" s="13">
        <f>+$F$29*0.15*0.8+$F$29</f>
        <v>2115.97737236786</v>
      </c>
    </row>
    <row r="26" spans="2:11" ht="18.75" customHeight="1" x14ac:dyDescent="0.2">
      <c r="B26" s="4"/>
      <c r="C26" s="26" t="s">
        <v>88</v>
      </c>
      <c r="D26" s="11" t="s">
        <v>86</v>
      </c>
      <c r="E26" s="11" t="s">
        <v>40</v>
      </c>
      <c r="F26" s="27">
        <f>PI()/4*F19^2/10^2</f>
        <v>7.8757982496244123</v>
      </c>
      <c r="I26" s="12">
        <v>70</v>
      </c>
      <c r="J26" s="30">
        <f t="shared" si="0"/>
        <v>31.369100000000003</v>
      </c>
      <c r="K26" s="13">
        <f>+$F$29*0.15*0.7+$F$29</f>
        <v>2087.6383897022188</v>
      </c>
    </row>
    <row r="27" spans="2:11" ht="18.75" customHeight="1" x14ac:dyDescent="0.2">
      <c r="B27" s="4"/>
      <c r="C27" s="26" t="s">
        <v>89</v>
      </c>
      <c r="D27" s="11" t="s">
        <v>86</v>
      </c>
      <c r="E27" s="11" t="s">
        <v>40</v>
      </c>
      <c r="F27" s="28">
        <f>F25-F24</f>
        <v>3.7437525167280965</v>
      </c>
      <c r="I27" s="12">
        <v>60</v>
      </c>
      <c r="J27" s="30">
        <f t="shared" si="0"/>
        <v>26.887800000000002</v>
      </c>
      <c r="K27" s="13">
        <f>+$F$29*0.15*0.6+$F$29</f>
        <v>2059.299407036578</v>
      </c>
    </row>
    <row r="28" spans="2:11" ht="18.75" customHeight="1" x14ac:dyDescent="0.2">
      <c r="B28" s="4"/>
      <c r="C28" s="26" t="s">
        <v>100</v>
      </c>
      <c r="D28" s="11" t="s">
        <v>101</v>
      </c>
      <c r="E28" s="24" t="s">
        <v>40</v>
      </c>
      <c r="F28" s="26">
        <f>+F22/3600/(F23*0.0001)</f>
        <v>17.610396209326186</v>
      </c>
      <c r="I28" s="12">
        <v>50</v>
      </c>
      <c r="J28" s="30">
        <f t="shared" si="0"/>
        <v>22.406500000000001</v>
      </c>
      <c r="K28" s="13">
        <f>+$F$29*0.15*0.5+$F$29</f>
        <v>2030.9604243709368</v>
      </c>
    </row>
    <row r="29" spans="2:11" ht="18.75" customHeight="1" x14ac:dyDescent="0.2">
      <c r="B29" s="4"/>
      <c r="C29" s="26" t="s">
        <v>56</v>
      </c>
      <c r="D29" s="11"/>
      <c r="E29" s="11" t="s">
        <v>40</v>
      </c>
      <c r="F29" s="27">
        <f>(F22/(F27*10^-4*4.4272*0.65*3600))^2*F21/1000*10^3*9.8067</f>
        <v>1889.265511042732</v>
      </c>
      <c r="I29" s="12">
        <v>40</v>
      </c>
      <c r="J29" s="30">
        <f t="shared" si="0"/>
        <v>17.9252</v>
      </c>
      <c r="K29" s="13">
        <f>+$F$29*0.15*0.4+$F$29</f>
        <v>2002.6214417052959</v>
      </c>
    </row>
    <row r="30" spans="2:11" ht="18.75" customHeight="1" x14ac:dyDescent="0.2">
      <c r="B30" s="4"/>
      <c r="C30" s="26" t="s">
        <v>90</v>
      </c>
      <c r="D30" s="11"/>
      <c r="E30" s="11" t="s">
        <v>40</v>
      </c>
      <c r="F30" s="27">
        <f>+F29*1.15</f>
        <v>2172.6553376991415</v>
      </c>
      <c r="I30" s="12">
        <v>30</v>
      </c>
      <c r="J30" s="30">
        <f t="shared" si="0"/>
        <v>13.443900000000001</v>
      </c>
      <c r="K30" s="13">
        <f>+$F$29*0.15*0.3+$F$29</f>
        <v>1974.2824590396549</v>
      </c>
    </row>
    <row r="31" spans="2:11" ht="18.75" customHeight="1" x14ac:dyDescent="0.2">
      <c r="B31" s="4"/>
      <c r="C31" s="4"/>
      <c r="D31" s="4"/>
      <c r="E31" s="4"/>
      <c r="F31" s="4"/>
      <c r="I31" s="12">
        <v>20</v>
      </c>
      <c r="J31" s="30">
        <f t="shared" si="0"/>
        <v>8.9626000000000001</v>
      </c>
      <c r="K31" s="13">
        <f>+$F$29*0.15*0.2+$F$29</f>
        <v>1945.9434763740139</v>
      </c>
    </row>
    <row r="32" spans="2:11" ht="18.75" customHeight="1" x14ac:dyDescent="0.2">
      <c r="B32" s="4" t="s">
        <v>14</v>
      </c>
      <c r="C32" s="2"/>
      <c r="D32" s="2"/>
      <c r="E32" s="2"/>
      <c r="F32" s="2"/>
      <c r="I32" s="12">
        <v>10</v>
      </c>
      <c r="J32" s="30">
        <f t="shared" si="0"/>
        <v>4.4813000000000001</v>
      </c>
      <c r="K32" s="13">
        <f>+$F$29*0.15*0.1+$F$29</f>
        <v>1917.604493708373</v>
      </c>
    </row>
    <row r="33" spans="2:11" ht="18.75" customHeight="1" x14ac:dyDescent="0.2">
      <c r="B33" s="4" t="s">
        <v>26</v>
      </c>
      <c r="C33" s="4"/>
      <c r="D33" s="4"/>
      <c r="E33" s="4"/>
      <c r="F33" s="4"/>
      <c r="I33" s="12">
        <v>0</v>
      </c>
      <c r="J33" s="30">
        <f t="shared" si="0"/>
        <v>0</v>
      </c>
      <c r="K33" s="13">
        <v>0</v>
      </c>
    </row>
    <row r="34" spans="2:11" ht="18.75" customHeight="1" x14ac:dyDescent="0.2">
      <c r="B34" s="4" t="s">
        <v>13</v>
      </c>
      <c r="C34" s="4"/>
      <c r="D34" s="4"/>
      <c r="E34" s="4"/>
      <c r="F34" s="4"/>
    </row>
    <row r="35" spans="2:11" ht="18.75" customHeight="1" x14ac:dyDescent="0.2">
      <c r="B35" s="4" t="s">
        <v>25</v>
      </c>
      <c r="C35" s="4"/>
      <c r="D35" s="4"/>
      <c r="E35" s="4"/>
      <c r="F35" s="4"/>
      <c r="I35" s="9"/>
    </row>
    <row r="36" spans="2:11" ht="18.75" customHeight="1" x14ac:dyDescent="0.2">
      <c r="B36" s="4" t="s">
        <v>103</v>
      </c>
      <c r="C36" s="4"/>
      <c r="D36" s="4"/>
      <c r="E36" s="4"/>
      <c r="F36" s="4"/>
      <c r="I36" s="10"/>
    </row>
    <row r="37" spans="2:11" ht="18.75" customHeight="1" x14ac:dyDescent="0.2">
      <c r="B37" s="4" t="s">
        <v>17</v>
      </c>
      <c r="C37" s="4"/>
      <c r="D37" s="4"/>
      <c r="E37" s="4"/>
      <c r="F37" s="4"/>
    </row>
    <row r="38" spans="2:11" ht="18.75" customHeight="1" x14ac:dyDescent="0.2">
      <c r="B38" s="4" t="s">
        <v>18</v>
      </c>
      <c r="C38" s="4"/>
      <c r="D38" s="4"/>
      <c r="E38" s="4"/>
      <c r="F38" s="4"/>
    </row>
    <row r="39" spans="2:11" ht="18.75" customHeight="1" x14ac:dyDescent="0.2">
      <c r="B39" s="4" t="s">
        <v>22</v>
      </c>
      <c r="C39" s="4"/>
      <c r="D39" s="4"/>
      <c r="E39" s="4"/>
      <c r="F39" s="4"/>
    </row>
    <row r="40" spans="2:11" ht="18.75" customHeight="1" x14ac:dyDescent="0.2">
      <c r="B40" s="4" t="s">
        <v>23</v>
      </c>
      <c r="C40" s="4"/>
      <c r="D40" s="4"/>
      <c r="E40" s="4"/>
      <c r="F40" s="4"/>
    </row>
    <row r="41" spans="2:11" ht="18.75" customHeight="1" x14ac:dyDescent="0.2">
      <c r="B41" s="4" t="s">
        <v>27</v>
      </c>
      <c r="C41" s="4"/>
      <c r="D41" s="4"/>
      <c r="E41" s="4"/>
      <c r="F41" s="4"/>
    </row>
    <row r="42" spans="2:11" x14ac:dyDescent="0.2">
      <c r="B42" s="4" t="s">
        <v>24</v>
      </c>
      <c r="C42" s="4"/>
      <c r="D42" s="4"/>
      <c r="E42" s="4"/>
      <c r="F42" s="4"/>
    </row>
    <row r="43" spans="2:11" x14ac:dyDescent="0.2">
      <c r="B43" s="1" t="s">
        <v>95</v>
      </c>
      <c r="C43" s="4"/>
      <c r="D43" s="4"/>
      <c r="E43" s="4"/>
      <c r="F43" s="4"/>
    </row>
    <row r="44" spans="2:11" x14ac:dyDescent="0.2">
      <c r="B44" s="4"/>
      <c r="C44" s="4"/>
      <c r="D44" s="4"/>
      <c r="E44" s="4"/>
      <c r="F44" s="4"/>
    </row>
    <row r="45" spans="2:11" x14ac:dyDescent="0.2">
      <c r="B45" s="4"/>
      <c r="C45" s="4"/>
      <c r="D45" s="4"/>
      <c r="E45" s="4"/>
      <c r="F45" s="4"/>
    </row>
  </sheetData>
  <sheetProtection sheet="1" objects="1" scenarios="1" selectLockedCells="1"/>
  <mergeCells count="1">
    <mergeCell ref="B2:C2"/>
  </mergeCells>
  <phoneticPr fontId="3"/>
  <pageMargins left="0.51" right="0.23622047244094491" top="1.1023622047244095" bottom="0.51181102362204722" header="0" footer="0"/>
  <pageSetup paperSize="9" scale="55" orientation="portrait"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normal</vt:lpstr>
      <vt:lpstr>operation</vt:lpstr>
      <vt:lpstr>normal!Print_Area</vt:lpstr>
      <vt:lpstr>operation!Print_Area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sakata-pc1</dc:creator>
  <cp:lastModifiedBy>gijutsu-sakata</cp:lastModifiedBy>
  <cp:lastPrinted>2012-09-29T02:38:47Z</cp:lastPrinted>
  <dcterms:created xsi:type="dcterms:W3CDTF">2012-06-20T01:38:55Z</dcterms:created>
  <dcterms:modified xsi:type="dcterms:W3CDTF">2019-08-28T08:18:50Z</dcterms:modified>
</cp:coreProperties>
</file>